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 tabRatio="783" activeTab="1"/>
  </bookViews>
  <sheets>
    <sheet name="第一部分 损益预算表" sheetId="2" r:id="rId1"/>
    <sheet name="第二部分 资金收支预算表" sheetId="10" r:id="rId2"/>
    <sheet name="020515损益预算表（汇总）_2024年 (4)" sheetId="9" state="hidden" r:id="rId3"/>
  </sheets>
  <definedNames>
    <definedName name="_xlnm.Print_Titles" localSheetId="1">'第二部分 资金收支预算表'!$4:$4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<sst xmlns="http://schemas.openxmlformats.org/spreadsheetml/2006/main" count="1361" uniqueCount="398">
  <si>
    <t>第一部分 总部2024年损益预算</t>
  </si>
  <si>
    <t>单位：万元</t>
  </si>
  <si>
    <t>军工电子</t>
  </si>
  <si>
    <t>通信与智能终端</t>
  </si>
  <si>
    <t>软件与数据智能</t>
  </si>
  <si>
    <t>高端元器件</t>
  </si>
  <si>
    <t>汽车电子（九洲智造本年新增，还没编制预算）</t>
  </si>
  <si>
    <t>本年新增</t>
  </si>
  <si>
    <t>项目</t>
  </si>
  <si>
    <t>九洲集团</t>
  </si>
  <si>
    <t>变动原因</t>
  </si>
  <si>
    <t>九洲集团（抵消）</t>
  </si>
  <si>
    <t>九洲集团（本部）</t>
  </si>
  <si>
    <t>九洲电器</t>
  </si>
  <si>
    <t>九强通信</t>
  </si>
  <si>
    <t>志良电子</t>
  </si>
  <si>
    <t>九洲空管</t>
  </si>
  <si>
    <t>九洲迪飞</t>
  </si>
  <si>
    <t>九洲防控</t>
  </si>
  <si>
    <t>九洲星熠</t>
  </si>
  <si>
    <t>九洲运输</t>
  </si>
  <si>
    <t>长九光电</t>
  </si>
  <si>
    <t>九州科技</t>
  </si>
  <si>
    <t>深圳九洲电器</t>
  </si>
  <si>
    <t>湖山电器</t>
  </si>
  <si>
    <t>四川九洲光电</t>
  </si>
  <si>
    <t>四川科瑞</t>
  </si>
  <si>
    <t>九洲软件</t>
  </si>
  <si>
    <t>成都九洲电子</t>
  </si>
  <si>
    <t>九洲视讯</t>
  </si>
  <si>
    <t>九洲北斗位置</t>
  </si>
  <si>
    <t>智慧城市</t>
  </si>
  <si>
    <t>安和精密</t>
  </si>
  <si>
    <t>依顿电子</t>
  </si>
  <si>
    <t>微精电机</t>
  </si>
  <si>
    <t>九州光电子</t>
  </si>
  <si>
    <t>九洲线缆</t>
  </si>
  <si>
    <t>九洲隆瓴</t>
  </si>
  <si>
    <t>九洲智造</t>
  </si>
  <si>
    <t>九洲千城</t>
  </si>
  <si>
    <t>九洲建工</t>
  </si>
  <si>
    <t>鸿瑞实业</t>
  </si>
  <si>
    <t>博纬实业</t>
  </si>
  <si>
    <t>九洲创投</t>
  </si>
  <si>
    <t>兴绵基金</t>
  </si>
  <si>
    <t>九洲数码科技</t>
  </si>
  <si>
    <t>九洲后勤</t>
  </si>
  <si>
    <t>深圳九洲发展</t>
  </si>
  <si>
    <t>四川九洲</t>
  </si>
  <si>
    <t>成都北斗新时空</t>
  </si>
  <si>
    <t>九洲环保</t>
  </si>
  <si>
    <t>九洲保代</t>
  </si>
  <si>
    <t>九洲教投</t>
  </si>
  <si>
    <t>中油九洲北斗</t>
  </si>
  <si>
    <t>九洲创智</t>
  </si>
  <si>
    <t>九洲聚力</t>
  </si>
  <si>
    <t>迪佳通</t>
  </si>
  <si>
    <t>序号</t>
  </si>
  <si>
    <t>2024年</t>
  </si>
  <si>
    <t>2023年预算数</t>
  </si>
  <si>
    <t>预算目标</t>
  </si>
  <si>
    <t>2023年实际数</t>
  </si>
  <si>
    <t>预算执行率</t>
  </si>
  <si>
    <t>2024年预算</t>
  </si>
  <si>
    <t>同比</t>
  </si>
  <si>
    <t>抵消数</t>
  </si>
  <si>
    <t>上年完成数</t>
  </si>
  <si>
    <t>同比增长率</t>
  </si>
  <si>
    <t>一</t>
  </si>
  <si>
    <t>营业收入</t>
  </si>
  <si>
    <t>科瑞增加21亿、九州科技增加6.9亿、依顿增加3亿、并购东强增加12亿、
千城减少6亿、九洲空管减少2.1亿</t>
  </si>
  <si>
    <t>二</t>
  </si>
  <si>
    <t>营业成本</t>
  </si>
  <si>
    <t>九州科技成本增加6.2亿、科瑞增加19亿</t>
  </si>
  <si>
    <t>三</t>
  </si>
  <si>
    <t>税金及附加</t>
  </si>
  <si>
    <t>四</t>
  </si>
  <si>
    <t>期间费用合计</t>
  </si>
  <si>
    <t>销售费用</t>
  </si>
  <si>
    <t>空管增加700万、科瑞增加4000万、九州科技1400万</t>
  </si>
  <si>
    <t>管理费用</t>
  </si>
  <si>
    <t>志良增加1400万、空管900万、星熠300万、科技2500万、科瑞1300万、隆瓴400万</t>
  </si>
  <si>
    <t>研发费用</t>
  </si>
  <si>
    <t>线缆1200万、光电子800万、依顿1300万、川光电900万、九州科技2000万、长久2000万、星熠2400万</t>
  </si>
  <si>
    <t>财务费用</t>
  </si>
  <si>
    <t>科技利息收入减少800万、科瑞利息费用增加1700、千城利息收入预计减少1.2亿</t>
  </si>
  <si>
    <t>　　其中： 利息费用</t>
  </si>
  <si>
    <t>-</t>
  </si>
  <si>
    <t>　　　　　 利息收入</t>
  </si>
  <si>
    <t>　　　　　 汇兑损益</t>
  </si>
  <si>
    <t>五</t>
  </si>
  <si>
    <t>加：其他收益</t>
  </si>
  <si>
    <t>六</t>
  </si>
  <si>
    <t>　　投资收益</t>
  </si>
  <si>
    <t>微精收到精密投资收益分红；创投减持华丰一半股权取得投资收益8700</t>
  </si>
  <si>
    <t>七</t>
  </si>
  <si>
    <t>　　公允价值变动收益</t>
  </si>
  <si>
    <t>创投减持华丰一般股权冲减公允价值变动损益4200万</t>
  </si>
  <si>
    <t>八</t>
  </si>
  <si>
    <t>　　信用减值损失</t>
  </si>
  <si>
    <t>九洲电器回款变差，计提比例增加；空管、川光电加强老款收回力度减少计提；线缆应收增加，坏账计提增加</t>
  </si>
  <si>
    <t>九</t>
  </si>
  <si>
    <t>　　资产减值损失</t>
  </si>
  <si>
    <t>科技存货跌价准备减少；依顿固定资产减值减少；千城去年计提车位跌价准备，今年实现销售，跌价转回</t>
  </si>
  <si>
    <t>十</t>
  </si>
  <si>
    <t>　　资产处置收益</t>
  </si>
  <si>
    <t>千城预计对固定资产进行清理</t>
  </si>
  <si>
    <t>营业利润</t>
  </si>
  <si>
    <t>　　加：营业外收入</t>
  </si>
  <si>
    <t>湖山去年核销应付账款200万；教投去年取得捐赠收入</t>
  </si>
  <si>
    <t>　　减：营业外支出</t>
  </si>
  <si>
    <t>千城法律诉讼增加；总部增加营业外支出</t>
  </si>
  <si>
    <t>利润总额</t>
  </si>
  <si>
    <t>依顿增加4000万、星熠增加2500万、川光电2000万、软件增加1000万、成九减亏5000万、空管减少3000万、千城减少1个亿、创投去年持有华丰股权上市公允价值变动大</t>
  </si>
  <si>
    <t>十一</t>
  </si>
  <si>
    <t>　　减：所得税费用</t>
  </si>
  <si>
    <t>十二</t>
  </si>
  <si>
    <t>净利润</t>
  </si>
  <si>
    <t>1.归属于母公司所有者的净利润</t>
  </si>
  <si>
    <t>2.少数股东损益</t>
  </si>
  <si>
    <t>毛利额</t>
  </si>
  <si>
    <t>毛利率</t>
  </si>
  <si>
    <t>期间费用率</t>
  </si>
  <si>
    <t>成本费用率</t>
  </si>
  <si>
    <t>利润率</t>
  </si>
  <si>
    <t>净利润率</t>
  </si>
  <si>
    <r>
      <rPr>
        <b/>
        <sz val="12"/>
        <color rgb="FF000000"/>
        <rFont val="Calibri"/>
        <charset val="134"/>
      </rPr>
      <t>预算指标</t>
    </r>
  </si>
  <si>
    <r>
      <rPr>
        <b/>
        <sz val="12"/>
        <color rgb="FF000000"/>
        <rFont val="Calibri"/>
        <charset val="134"/>
      </rPr>
      <t>2023年完成数</t>
    </r>
  </si>
  <si>
    <r>
      <rPr>
        <b/>
        <sz val="12"/>
        <color rgb="FF000000"/>
        <rFont val="Calibri"/>
        <charset val="134"/>
      </rPr>
      <t>2024年预算数</t>
    </r>
  </si>
  <si>
    <t>同比增减</t>
  </si>
  <si>
    <r>
      <rPr>
        <sz val="12"/>
        <color rgb="FF000000"/>
        <rFont val="Calibri"/>
        <charset val="134"/>
      </rPr>
      <t>毛利率</t>
    </r>
  </si>
  <si>
    <r>
      <rPr>
        <sz val="12"/>
        <color rgb="FF000000"/>
        <rFont val="Calibri"/>
        <charset val="134"/>
      </rPr>
      <t>成本费用率</t>
    </r>
  </si>
  <si>
    <r>
      <rPr>
        <sz val="12"/>
        <color rgb="FF000000"/>
        <rFont val="Calibri"/>
        <charset val="134"/>
      </rPr>
      <t>三项费用占营收比重</t>
    </r>
  </si>
  <si>
    <r>
      <rPr>
        <sz val="12"/>
        <color rgb="FF000000"/>
        <rFont val="Calibri"/>
        <charset val="134"/>
      </rPr>
      <t>人工成本利润率</t>
    </r>
  </si>
  <si>
    <t>第二部分 总部2024年资金收支预算</t>
  </si>
  <si>
    <t>2022年</t>
  </si>
  <si>
    <t>2023年</t>
  </si>
  <si>
    <t>实际数</t>
  </si>
  <si>
    <t>完成数</t>
  </si>
  <si>
    <t>同比增长额</t>
  </si>
  <si>
    <t/>
  </si>
  <si>
    <t>全年总计</t>
  </si>
  <si>
    <t>全年合计</t>
  </si>
  <si>
    <t>一季度</t>
  </si>
  <si>
    <t>二季度</t>
  </si>
  <si>
    <t>三季度</t>
  </si>
  <si>
    <t>四季度</t>
  </si>
  <si>
    <t>资金需求（融资前）</t>
  </si>
  <si>
    <t>期末资金</t>
  </si>
  <si>
    <t>期初资金</t>
  </si>
  <si>
    <t>资金安全垫</t>
  </si>
  <si>
    <t>资金收支差</t>
  </si>
  <si>
    <t>资金收入合计</t>
  </si>
  <si>
    <t>资金支出合计</t>
  </si>
  <si>
    <t>经营活动收支净额</t>
  </si>
  <si>
    <t>经营收入</t>
  </si>
  <si>
    <t>股权运营收入</t>
  </si>
  <si>
    <t>资金运营收入</t>
  </si>
  <si>
    <t>房产运营收入</t>
  </si>
  <si>
    <t>能源运营收入</t>
  </si>
  <si>
    <t>数字化运营收入</t>
  </si>
  <si>
    <t>政策争取收入</t>
  </si>
  <si>
    <t>自营食堂收入</t>
  </si>
  <si>
    <t>商务收入</t>
  </si>
  <si>
    <t>其他收入</t>
  </si>
  <si>
    <t>经营支出</t>
  </si>
  <si>
    <t>人工成本</t>
  </si>
  <si>
    <t>能源运营支出</t>
  </si>
  <si>
    <t>科技创新专项资金</t>
  </si>
  <si>
    <t>科技创新专项引导资金</t>
  </si>
  <si>
    <t>房产运营支出</t>
  </si>
  <si>
    <t>税金</t>
  </si>
  <si>
    <t>后勤服务费</t>
  </si>
  <si>
    <t>九洲电器服务费</t>
  </si>
  <si>
    <t>中介机构费</t>
  </si>
  <si>
    <t>展览费</t>
  </si>
  <si>
    <t>品牌管理费</t>
  </si>
  <si>
    <t>业务招待费</t>
  </si>
  <si>
    <t>差旅费</t>
  </si>
  <si>
    <t>人才引进费</t>
  </si>
  <si>
    <t>培训费</t>
  </si>
  <si>
    <t>宣传费</t>
  </si>
  <si>
    <t>会务费-学会协会费</t>
  </si>
  <si>
    <t>信息系统管理及运行费</t>
  </si>
  <si>
    <t>水电气费</t>
  </si>
  <si>
    <t>其他费用</t>
  </si>
  <si>
    <t>自营食堂食材</t>
  </si>
  <si>
    <t>厨师团队</t>
  </si>
  <si>
    <t>办公耗材及杂费</t>
  </si>
  <si>
    <t>电话费</t>
  </si>
  <si>
    <t>邮件快递费</t>
  </si>
  <si>
    <t>班车租赁费</t>
  </si>
  <si>
    <t>计算机耗材</t>
  </si>
  <si>
    <t>安全生产管理费用</t>
  </si>
  <si>
    <t>物管费</t>
  </si>
  <si>
    <t>保险费</t>
  </si>
  <si>
    <t>会务费-会议费</t>
  </si>
  <si>
    <t>车辆修理费</t>
  </si>
  <si>
    <t>仪器仪表维修费</t>
  </si>
  <si>
    <t>排污费</t>
  </si>
  <si>
    <t>诉讼费</t>
  </si>
  <si>
    <t>车辆使用费-油费</t>
  </si>
  <si>
    <t>车辆使用费-过路过桥费</t>
  </si>
  <si>
    <t>残疾人就业保障金</t>
  </si>
  <si>
    <t>防疫物质</t>
  </si>
  <si>
    <t>不动产登记费</t>
  </si>
  <si>
    <t>慰问费</t>
  </si>
  <si>
    <t>保密工作经费</t>
  </si>
  <si>
    <t>国安工作经费</t>
  </si>
  <si>
    <t>劳务费</t>
  </si>
  <si>
    <t>职工食堂消费支出</t>
  </si>
  <si>
    <t>历史五险一金</t>
  </si>
  <si>
    <t>其他支出</t>
  </si>
  <si>
    <t>国有资本金支出</t>
  </si>
  <si>
    <t>国有资本金返还</t>
  </si>
  <si>
    <t>国有资本金上缴</t>
  </si>
  <si>
    <t>投资支出</t>
  </si>
  <si>
    <t>股权投资支出（概率50%以上）</t>
  </si>
  <si>
    <t>固定资产投资支出</t>
  </si>
  <si>
    <t>信息化投资支出</t>
  </si>
  <si>
    <t>资产处置收入</t>
  </si>
  <si>
    <t>筹资净额</t>
  </si>
  <si>
    <t>新增债务融资金额（净增额）</t>
  </si>
  <si>
    <t>新增股权融资金额（净增额）</t>
  </si>
  <si>
    <t>利息支出</t>
  </si>
  <si>
    <t>产业公司借款（净增额）</t>
  </si>
  <si>
    <t>11eef62a015d60c89cd57df03fb370f2__11ee739fde4b38dc80773d4ef523441f_11ee739ff9e3bcc98077cb1c17cc94f0_11ee73a093b57b8a8077ed450ab46058_11ee73a110ae6f6c807759bd66202c18_11ee73a03ffb28a28077e18569aedc6c_11ee73a5e4a3eb7c80774bd112785bd6_false_zh&amp;CN</t>
  </si>
  <si>
    <t>group6_11ee73ced28eb98c8077159275e67ad1_11ee73abdfa136008077b1f9bf60a23e_11ee73a110ae6f6c807759bd66202c18_11ee73a1d7b55ca38077e543dca34e60_11ee73a03ffb28a28077e18569aedc6c</t>
  </si>
  <si>
    <t>group7_11ee73ced28eb98c8077159275e67ad1_11ee73abdfa136008077b1f9bf60a23e_11ee73a0f92e0c048077b70b0dda6b7e_11eef635fa722c9ba644070613b9b60e_11ee73a03ffb28a28077e18569aedc6c</t>
  </si>
  <si>
    <t>group7_11ee73ced28eb98c8077159275e67ad1_11ee73abdfa136008077b1f9bf60a23e_11ee73a0f92e0c048077b70b0dda6b7e_11ee73a1d7b55ca38077e543dca34e60_11ee73a03ffb28a28077e18569aedc6c</t>
  </si>
  <si>
    <t>group7_11ee73ced28eb98c8077159275e67ad1_11ee73abdfa136008077b1f9bf60a23e_11ee73a0f92e0c048077b70b0dda6b7e_11ee73a47f0971688077d3ec59a54a5b_11ee73a03ffb28a28077e18569aedc6c</t>
  </si>
  <si>
    <t>group7_11ee73ced28eb98c8077159275e67ad1_11ee73abdfa136008077b1f9bf60a23e_11ee73a0f92e0c048077b70b0dda6b7e_11ee73a1e77b4ba7807791cdd28f2a57_11ee73a03ffb28a28077e18569aedc6c</t>
  </si>
  <si>
    <t>group7_11ee73ced28eb98c8077159275e67ad1_11ee73abdfa136008077b1f9bf60a23e_11ee73a0f92e0c048077b70b0dda6b7e_11ee73a4bf14671780773139cc927cf9_11ee73a03ffb28a28077e18569aedc6c</t>
  </si>
  <si>
    <t>group8_11ee73ced28eb98c8077159275e67ad1_11ee73abdfa136008077b1f9bf60a23e_11ee73a110ae6f6c807759bd66202c18_11eef6ebb64a15a6a644234101765cb2_11ee73a03ffb28a28077e18569aedc6c</t>
  </si>
  <si>
    <t>group8_11ee73ced28eb98c8077159275e67ad1_11ee73abdfa136008077b1f9bf60a23e_11ee73a110ae6f6c807759bd66202c18_11ee73a1e77b4ba7807791cdd28f2a57_11ee73a03ffb28a28077e18569aedc6c</t>
  </si>
  <si>
    <t>group9_11ee73cef77dd479807707f08d5eaacc_11ee73abdfa136008077b1f9bf60a23e_11ee73a110ae6f6c807759bd66202c18_11eef702672ea7169cd59fe3447a04ed_11ee73a03ffb28a28077e18569aedc6c</t>
  </si>
  <si>
    <t>group10_11ee73ced28eb98c8077159275e67ad1_11ee73abdfa136008077b1f9bf60a23e_11ee73a110ae6f6c807759bd66202c18_11eef635fa722c9ba644070613b9b60e_11ee73a03ffb28a28077e18569aedc6c</t>
  </si>
  <si>
    <t>group10_11ee73ced28eb98c8077159275e67ad1_11ee73abdfa136008077b1f9bf60a23e_11ee73a110ae6f6c807759bd66202c18_11ee73a1d7b55ca38077e543dca34e60_11ee73a03ffb28a28077e18569aedc6c</t>
  </si>
  <si>
    <t>group11_11ee73cf01e874c580779d244f58c91a_11ee73abdfa136008077b1f9bf60a23e_11ee73a110ae6f6c807759bd66202c18_11eef635fa722c9ba644070613b9b60e_11ee73a03ffb28a28077e18569aedc6c</t>
  </si>
  <si>
    <t>group11_11ee73cf01e874c580779d244f58c91a_11ee73abdfa136008077b1f9bf60a23e_11ee73a110ae6f6c807759bd66202c18_11ee73a1d7b55ca38077e543dca34e60_11ee73a03ffb28a28077e18569aedc6c</t>
  </si>
  <si>
    <t>group11_11ee73cf01e874c580779d244f58c91a_11ee73abdfa136008077b1f9bf60a23e_11ee73a110ae6f6c807759bd66202c18_11ee73a1e77b4ba7807791cdd28f2a57_11ee73a03ffb28a28077e18569aedc6c</t>
  </si>
  <si>
    <t>group11_11ee73a9d4c632b380776133acc395d2_11ee73abdfa136008077b1f9bf60a23e_11ee73a110ae6f6c807759bd66202c18_11eef635fa722c9ba644070613b9b60e_11ee73a03ffb28a28077e18569aedc6c</t>
  </si>
  <si>
    <t>group11_11ee73a9d4c632b380776133acc395d2_11ee73abdfa136008077b1f9bf60a23e_11ee73a110ae6f6c807759bd66202c18_11ee73a1d7b55ca38077e543dca34e60_11ee73a03ffb28a28077e18569aedc6c</t>
  </si>
  <si>
    <t>group11_11ee73a9d4c632b380776133acc395d2_11ee73abdfa136008077b1f9bf60a23e_11ee73a110ae6f6c807759bd66202c18_11ee73a1e77b4ba7807791cdd28f2a57_11ee73a03ffb28a28077e18569aedc6c</t>
  </si>
  <si>
    <t>group11_11ee73a9d4c632ba80777b88dc9509c1_11ee73abdfa136008077b1f9bf60a23e_11ee73a110ae6f6c807759bd66202c18_11eef635fa722c9ba644070613b9b60e_11ee73a03ffb28a28077e18569aedc6c</t>
  </si>
  <si>
    <t>group11_11ee73a9d4c632ba80777b88dc9509c1_11ee73abdfa136008077b1f9bf60a23e_11ee73a110ae6f6c807759bd66202c18_11ee73a1d7b55ca38077e543dca34e60_11ee73a03ffb28a28077e18569aedc6c</t>
  </si>
  <si>
    <t>group11_11ee73a9d4c632ba80777b88dc9509c1_11ee73abdfa136008077b1f9bf60a23e_11ee73a110ae6f6c807759bd66202c18_11ee73a1e77b4ba7807791cdd28f2a57_11ee73a03ffb28a28077e18569aedc6c</t>
  </si>
  <si>
    <t>group11_11ee73a9d4c632bd80774db38a32a02b_11ee73abdfa136008077b1f9bf60a23e_11ee73a110ae6f6c807759bd66202c18_11eef635fa722c9ba644070613b9b60e_11ee73a03ffb28a28077e18569aedc6c</t>
  </si>
  <si>
    <t>group11_11ee73a9d4c632bd80774db38a32a02b_11ee73abdfa136008077b1f9bf60a23e_11ee73a110ae6f6c807759bd66202c18_11ee73a1d7b55ca38077e543dca34e60_11ee73a03ffb28a28077e18569aedc6c</t>
  </si>
  <si>
    <t>group11_11ee73a9d4c632bd80774db38a32a02b_11ee73abdfa136008077b1f9bf60a23e_11ee73a110ae6f6c807759bd66202c18_11ee73a1e77b4ba7807791cdd28f2a57_11ee73a03ffb28a28077e18569aedc6c</t>
  </si>
  <si>
    <t>group11_11ee975ca78af0a8ae80bfe55e07b49b_11ee73abdfa136008077b1f9bf60a23e_11ee73a110ae6f6c807759bd66202c18_11eef635fa722c9ba644070613b9b60e_11ee73a03ffb28a28077e18569aedc6c</t>
  </si>
  <si>
    <t>group11_11ee975ca78af0a8ae80bfe55e07b49b_11ee73abdfa136008077b1f9bf60a23e_11ee73a110ae6f6c807759bd66202c18_11ee73a1d7b55ca38077e543dca34e60_11ee73a03ffb28a28077e18569aedc6c</t>
  </si>
  <si>
    <t>group11_11ee975ca78af0a8ae80bfe55e07b49b_11ee73abdfa136008077b1f9bf60a23e_11ee73a110ae6f6c807759bd66202c18_11ee73a1e77b4ba7807791cdd28f2a57_11ee73a03ffb28a28077e18569aedc6c</t>
  </si>
  <si>
    <t>group11_11ee73a9d4c659dc807705715e82a879_11ee73abdfa136008077b1f9bf60a23e_11ee73a110ae6f6c807759bd66202c18_11eef635fa722c9ba644070613b9b60e_11ee73a03ffb28a28077e18569aedc6c</t>
  </si>
  <si>
    <t>group11_11ee73a9d4c659dc807705715e82a879_11ee73abdfa136008077b1f9bf60a23e_11ee73a110ae6f6c807759bd66202c18_11ee73a1d7b55ca38077e543dca34e60_11ee73a03ffb28a28077e18569aedc6c</t>
  </si>
  <si>
    <t>group11_11ee73a9d4c659dc807705715e82a879_11ee73abdfa136008077b1f9bf60a23e_11ee73a110ae6f6c807759bd66202c18_11ee73a1e77b4ba7807791cdd28f2a57_11ee73a03ffb28a28077e18569aedc6c</t>
  </si>
  <si>
    <t>group11_11ee73a9d4c659dd8077e147e28788c8_11ee73abdfa136008077b1f9bf60a23e_11ee73a110ae6f6c807759bd66202c18_11eef635fa722c9ba644070613b9b60e_11ee73a03ffb28a28077e18569aedc6c</t>
  </si>
  <si>
    <t>group11_11ee73a9d4c659dd8077e147e28788c8_11ee73abdfa136008077b1f9bf60a23e_11ee73a110ae6f6c807759bd66202c18_11ee73a1d7b55ca38077e543dca34e60_11ee73a03ffb28a28077e18569aedc6c</t>
  </si>
  <si>
    <t>group11_11ee73a9d4c659dd8077e147e28788c8_11ee73abdfa136008077b1f9bf60a23e_11ee73a110ae6f6c807759bd66202c18_11ee73a1e77b4ba7807791cdd28f2a57_11ee73a03ffb28a28077e18569aedc6c</t>
  </si>
  <si>
    <t>group11_11ee73a9d4c659de8077bb6bc2570aaf_11ee73abdfa136008077b1f9bf60a23e_11ee73a110ae6f6c807759bd66202c18_11eef635fa722c9ba644070613b9b60e_11ee73a03ffb28a28077e18569aedc6c</t>
  </si>
  <si>
    <t>group11_11ee73a9d4c659de8077bb6bc2570aaf_11ee73abdfa136008077b1f9bf60a23e_11ee73a110ae6f6c807759bd66202c18_11ee73a1d7b55ca38077e543dca34e60_11ee73a03ffb28a28077e18569aedc6c</t>
  </si>
  <si>
    <t>group11_11ee73a9d4c659de8077bb6bc2570aaf_11ee73abdfa136008077b1f9bf60a23e_11ee73a110ae6f6c807759bd66202c18_11ee73a1e77b4ba7807791cdd28f2a57_11ee73a03ffb28a28077e18569aedc6c</t>
  </si>
  <si>
    <t>group11_11ee73a9d4c659e28077efc6e47a84ee_11ee73abdfa136008077b1f9bf60a23e_11ee73a110ae6f6c807759bd66202c18_11eef635fa722c9ba644070613b9b60e_11ee73a03ffb28a28077e18569aedc6c</t>
  </si>
  <si>
    <t>group11_11ee73a9d4c659e28077efc6e47a84ee_11ee73abdfa136008077b1f9bf60a23e_11ee73a110ae6f6c807759bd66202c18_11ee73a1d7b55ca38077e543dca34e60_11ee73a03ffb28a28077e18569aedc6c</t>
  </si>
  <si>
    <t>group11_11ee73a9d4c659e28077efc6e47a84ee_11ee73abdfa136008077b1f9bf60a23e_11ee73a110ae6f6c807759bd66202c18_11ee73a1e77b4ba7807791cdd28f2a57_11ee73a03ffb28a28077e18569aedc6c</t>
  </si>
  <si>
    <t>group11_11ee73a9d4c659e38077abaa8dff2b32_11ee73abdfa136008077b1f9bf60a23e_11ee73a110ae6f6c807759bd66202c18_11eef635fa722c9ba644070613b9b60e_11ee73a03ffb28a28077e18569aedc6c</t>
  </si>
  <si>
    <t>group11_11ee73a9d4c659e38077abaa8dff2b32_11ee73abdfa136008077b1f9bf60a23e_11ee73a110ae6f6c807759bd66202c18_11ee73a1d7b55ca38077e543dca34e60_11ee73a03ffb28a28077e18569aedc6c</t>
  </si>
  <si>
    <t>group11_11ee73a9d4c659e38077abaa8dff2b32_11ee73abdfa136008077b1f9bf60a23e_11ee73a110ae6f6c807759bd66202c18_11ee73a1e77b4ba7807791cdd28f2a57_11ee73a03ffb28a28077e18569aedc6c</t>
  </si>
  <si>
    <t>group11_11ee73a9d4c659e78077f5931a1b3d6d_11ee73abdfa136008077b1f9bf60a23e_11ee73a110ae6f6c807759bd66202c18_11eef635fa722c9ba644070613b9b60e_11ee73a03ffb28a28077e18569aedc6c</t>
  </si>
  <si>
    <t>group11_11ee73a9d4c659e78077f5931a1b3d6d_11ee73abdfa136008077b1f9bf60a23e_11ee73a110ae6f6c807759bd66202c18_11ee73a1d7b55ca38077e543dca34e60_11ee73a03ffb28a28077e18569aedc6c</t>
  </si>
  <si>
    <t>group11_11ee73a9d4c659e78077f5931a1b3d6d_11ee73abdfa136008077b1f9bf60a23e_11ee73a110ae6f6c807759bd66202c18_11ee73a1e77b4ba7807791cdd28f2a57_11ee73a03ffb28a28077e18569aedc6c</t>
  </si>
  <si>
    <t>group11_11ee73a9d4c659e880772712fbaced3a_11ee73abdfa136008077b1f9bf60a23e_11ee73a110ae6f6c807759bd66202c18_11eef635fa722c9ba644070613b9b60e_11ee73a03ffb28a28077e18569aedc6c</t>
  </si>
  <si>
    <t>group11_11ee73a9d4c659e880772712fbaced3a_11ee73abdfa136008077b1f9bf60a23e_11ee73a110ae6f6c807759bd66202c18_11ee73a1d7b55ca38077e543dca34e60_11ee73a03ffb28a28077e18569aedc6c</t>
  </si>
  <si>
    <t>group11_11ee73a9d4c659e880772712fbaced3a_11ee73abdfa136008077b1f9bf60a23e_11ee73a110ae6f6c807759bd66202c18_11ee73a1e77b4ba7807791cdd28f2a57_11ee73a03ffb28a28077e18569aedc6c</t>
  </si>
  <si>
    <t>group11_11ee73a9d4c659e98077f79f9193c0bd_11ee73abdfa136008077b1f9bf60a23e_11ee73a110ae6f6c807759bd66202c18_11eef635fa722c9ba644070613b9b60e_11ee73a03ffb28a28077e18569aedc6c</t>
  </si>
  <si>
    <t>group11_11ee73a9d4c659e98077f79f9193c0bd_11ee73abdfa136008077b1f9bf60a23e_11ee73a110ae6f6c807759bd66202c18_11ee73a1d7b55ca38077e543dca34e60_11ee73a03ffb28a28077e18569aedc6c</t>
  </si>
  <si>
    <t>group11_11ee73a9d4c659e98077f79f9193c0bd_11ee73abdfa136008077b1f9bf60a23e_11ee73a110ae6f6c807759bd66202c18_11ee73a1e77b4ba7807791cdd28f2a57_11ee73a03ffb28a28077e18569aedc6c</t>
  </si>
  <si>
    <t>group11_11ee73a9d4c659f280777b528aece31e_11ee73abdfa136008077b1f9bf60a23e_11ee73a110ae6f6c807759bd66202c18_11eef635fa722c9ba644070613b9b60e_11ee73a03ffb28a28077e18569aedc6c</t>
  </si>
  <si>
    <t>group11_11ee73a9d4c659f280777b528aece31e_11ee73abdfa136008077b1f9bf60a23e_11ee73a110ae6f6c807759bd66202c18_11ee73a1d7b55ca38077e543dca34e60_11ee73a03ffb28a28077e18569aedc6c</t>
  </si>
  <si>
    <t>group11_11ee73a9d4c659f280777b528aece31e_11ee73abdfa136008077b1f9bf60a23e_11ee73a110ae6f6c807759bd66202c18_11ee73a1e77b4ba7807791cdd28f2a57_11ee73a03ffb28a28077e18569aedc6c</t>
  </si>
  <si>
    <t>group11_11ee73a9d4c659f9807783cf84aa33f6_11ee73abdfa136008077b1f9bf60a23e_11ee73a110ae6f6c807759bd66202c18_11eef635fa722c9ba644070613b9b60e_11ee73a03ffb28a28077e18569aedc6c</t>
  </si>
  <si>
    <t>group11_11ee73a9d4c659f9807783cf84aa33f6_11ee73abdfa136008077b1f9bf60a23e_11ee73a110ae6f6c807759bd66202c18_11ee73a1d7b55ca38077e543dca34e60_11ee73a03ffb28a28077e18569aedc6c</t>
  </si>
  <si>
    <t>group11_11ee73a9d4c659f9807783cf84aa33f6_11ee73abdfa136008077b1f9bf60a23e_11ee73a110ae6f6c807759bd66202c18_11ee73a1e77b4ba7807791cdd28f2a57_11ee73a03ffb28a28077e18569aedc6c</t>
  </si>
  <si>
    <t>group11_11ee73a9d4c659fe8077afc4a9312db6_11ee73abdfa136008077b1f9bf60a23e_11ee73a110ae6f6c807759bd66202c18_11eef635fa722c9ba644070613b9b60e_11ee73a03ffb28a28077e18569aedc6c</t>
  </si>
  <si>
    <t>group11_11ee73a9d4c659fe8077afc4a9312db6_11ee73abdfa136008077b1f9bf60a23e_11ee73a110ae6f6c807759bd66202c18_11ee73a1d7b55ca38077e543dca34e60_11ee73a03ffb28a28077e18569aedc6c</t>
  </si>
  <si>
    <t>group11_11ee73a9d4c659fe8077afc4a9312db6_11ee73abdfa136008077b1f9bf60a23e_11ee73a110ae6f6c807759bd66202c18_11ee73a1e77b4ba7807791cdd28f2a57_11ee73a03ffb28a28077e18569aedc6c</t>
  </si>
  <si>
    <t>group11_11ee73a9d4c65a0480774faf92d2f850_11ee73abdfa136008077b1f9bf60a23e_11ee73a110ae6f6c807759bd66202c18_11eef635fa722c9ba644070613b9b60e_11ee73a03ffb28a28077e18569aedc6c</t>
  </si>
  <si>
    <t>group11_11ee73a9d4c65a0480774faf92d2f850_11ee73abdfa136008077b1f9bf60a23e_11ee73a110ae6f6c807759bd66202c18_11ee73a1d7b55ca38077e543dca34e60_11ee73a03ffb28a28077e18569aedc6c</t>
  </si>
  <si>
    <t>group11_11ee73a9d4c65a0480774faf92d2f850_11ee73abdfa136008077b1f9bf60a23e_11ee73a110ae6f6c807759bd66202c18_11ee73a1e77b4ba7807791cdd28f2a57_11ee73a03ffb28a28077e18569aedc6c</t>
  </si>
  <si>
    <t>group11_11ee73a9d4c65a08807793e2a9b4dcd1_11ee73abdfa136008077b1f9bf60a23e_11ee73a110ae6f6c807759bd66202c18_11eef635fa722c9ba644070613b9b60e_11ee73a03ffb28a28077e18569aedc6c</t>
  </si>
  <si>
    <t>group11_11ee73a9d4c65a08807793e2a9b4dcd1_11ee73abdfa136008077b1f9bf60a23e_11ee73a110ae6f6c807759bd66202c18_11ee73a1d7b55ca38077e543dca34e60_11ee73a03ffb28a28077e18569aedc6c</t>
  </si>
  <si>
    <t>group11_11ee73a9d4c65a08807793e2a9b4dcd1_11ee73abdfa136008077b1f9bf60a23e_11ee73a110ae6f6c807759bd66202c18_11ee73a1e77b4ba7807791cdd28f2a57_11ee73a03ffb28a28077e18569aedc6c</t>
  </si>
  <si>
    <t>group11_11ee73a9d4c65a0e8077e57705fa375a_11ee73abdfa136008077b1f9bf60a23e_11ee73a110ae6f6c807759bd66202c18_11eef635fa722c9ba644070613b9b60e_11ee73a03ffb28a28077e18569aedc6c</t>
  </si>
  <si>
    <t>group11_11ee73a9d4c65a0e8077e57705fa375a_11ee73abdfa136008077b1f9bf60a23e_11ee73a110ae6f6c807759bd66202c18_11ee73a1d7b55ca38077e543dca34e60_11ee73a03ffb28a28077e18569aedc6c</t>
  </si>
  <si>
    <t>group11_11ee73a9d4c65a0e8077e57705fa375a_11ee73abdfa136008077b1f9bf60a23e_11ee73a110ae6f6c807759bd66202c18_11ee73a1e77b4ba7807791cdd28f2a57_11ee73a03ffb28a28077e18569aedc6c</t>
  </si>
  <si>
    <t>group11_11ee73a9d4c65a128077d198bac66c6f_11ee73abdfa136008077b1f9bf60a23e_11ee73a110ae6f6c807759bd66202c18_11eef635fa722c9ba644070613b9b60e_11ee73a03ffb28a28077e18569aedc6c</t>
  </si>
  <si>
    <t>group11_11ee73a9d4c65a128077d198bac66c6f_11ee73abdfa136008077b1f9bf60a23e_11ee73a110ae6f6c807759bd66202c18_11ee73a1d7b55ca38077e543dca34e60_11ee73a03ffb28a28077e18569aedc6c</t>
  </si>
  <si>
    <t>group11_11ee73a9d4c65a128077d198bac66c6f_11ee73abdfa136008077b1f9bf60a23e_11ee73a110ae6f6c807759bd66202c18_11ee73a1e77b4ba7807791cdd28f2a57_11ee73a03ffb28a28077e18569aedc6c</t>
  </si>
  <si>
    <t>group11_11ee73a9d4c65a188077d9713259091d_11ee73abdfa136008077b1f9bf60a23e_11ee73a110ae6f6c807759bd66202c18_11eef635fa722c9ba644070613b9b60e_11ee73a03ffb28a28077e18569aedc6c</t>
  </si>
  <si>
    <t>group11_11ee73a9d4c65a188077d9713259091d_11ee73abdfa136008077b1f9bf60a23e_11ee73a110ae6f6c807759bd66202c18_11ee73a1d7b55ca38077e543dca34e60_11ee73a03ffb28a28077e18569aedc6c</t>
  </si>
  <si>
    <t>group11_11ee73a9d4c65a188077d9713259091d_11ee73abdfa136008077b1f9bf60a23e_11ee73a110ae6f6c807759bd66202c18_11ee73a1e77b4ba7807791cdd28f2a57_11ee73a03ffb28a28077e18569aedc6c</t>
  </si>
  <si>
    <t>group11_11ee73a9d4c65a1980778bbfe92e2bb9_11ee73abdfa136008077b1f9bf60a23e_11ee73a110ae6f6c807759bd66202c18_11eef635fa722c9ba644070613b9b60e_11ee73a03ffb28a28077e18569aedc6c</t>
  </si>
  <si>
    <t>group11_11ee73a9d4c65a1980778bbfe92e2bb9_11ee73abdfa136008077b1f9bf60a23e_11ee73a110ae6f6c807759bd66202c18_11ee73a1d7b55ca38077e543dca34e60_11ee73a03ffb28a28077e18569aedc6c</t>
  </si>
  <si>
    <t>group11_11ee73a9d4c65a1980778bbfe92e2bb9_11ee73abdfa136008077b1f9bf60a23e_11ee73a110ae6f6c807759bd66202c18_11ee73a1e77b4ba7807791cdd28f2a57_11ee73a03ffb28a28077e18569aedc6c</t>
  </si>
  <si>
    <t>group11_11ee73a9d4c65a1a807733db196bc2bc_11ee73abdfa136008077b1f9bf60a23e_11ee73a110ae6f6c807759bd66202c18_11eef635fa722c9ba644070613b9b60e_11ee73a03ffb28a28077e18569aedc6c</t>
  </si>
  <si>
    <t>group11_11ee73a9d4c65a1a807733db196bc2bc_11ee73abdfa136008077b1f9bf60a23e_11ee73a110ae6f6c807759bd66202c18_11ee73a1d7b55ca38077e543dca34e60_11ee73a03ffb28a28077e18569aedc6c</t>
  </si>
  <si>
    <t>group11_11ee73a9d4c65a1a807733db196bc2bc_11ee73abdfa136008077b1f9bf60a23e_11ee73a110ae6f6c807759bd66202c18_11ee73a1e77b4ba7807791cdd28f2a57_11ee73a03ffb28a28077e18569aedc6c</t>
  </si>
  <si>
    <t>group11_11ee73a9d4c65a1d807743ab524cf11b_11ee73abdfa136008077b1f9bf60a23e_11ee73a110ae6f6c807759bd66202c18_11eef635fa722c9ba644070613b9b60e_11ee73a03ffb28a28077e18569aedc6c</t>
  </si>
  <si>
    <t>group11_11ee73a9d4c65a1d807743ab524cf11b_11ee73abdfa136008077b1f9bf60a23e_11ee73a110ae6f6c807759bd66202c18_11ee73a1d7b55ca38077e543dca34e60_11ee73a03ffb28a28077e18569aedc6c</t>
  </si>
  <si>
    <t>group11_11ee73a9d4c65a1d807743ab524cf11b_11ee73abdfa136008077b1f9bf60a23e_11ee73a110ae6f6c807759bd66202c18_11ee73a1e77b4ba7807791cdd28f2a57_11ee73a03ffb28a28077e18569aedc6c</t>
  </si>
  <si>
    <t>group11_11ee73a9d4c65a218077856e711e8cc4_11ee73abdfa136008077b1f9bf60a23e_11ee73a110ae6f6c807759bd66202c18_11eef635fa722c9ba644070613b9b60e_11ee73a03ffb28a28077e18569aedc6c</t>
  </si>
  <si>
    <t>group11_11ee73a9d4c65a218077856e711e8cc4_11ee73abdfa136008077b1f9bf60a23e_11ee73a110ae6f6c807759bd66202c18_11ee73a1d7b55ca38077e543dca34e60_11ee73a03ffb28a28077e18569aedc6c</t>
  </si>
  <si>
    <t>group11_11ee73a9d4c65a218077856e711e8cc4_11ee73abdfa136008077b1f9bf60a23e_11ee73a110ae6f6c807759bd66202c18_11ee73a1e77b4ba7807791cdd28f2a57_11ee73a03ffb28a28077e18569aedc6c</t>
  </si>
  <si>
    <t>group11_11ee73a9d4c65a2280777b0d0107d9ef_11ee73abdfa136008077b1f9bf60a23e_11ee73a110ae6f6c807759bd66202c18_11eef635fa722c9ba644070613b9b60e_11ee73a03ffb28a28077e18569aedc6c</t>
  </si>
  <si>
    <t>group11_11ee73a9d4c65a2280777b0d0107d9ef_11ee73abdfa136008077b1f9bf60a23e_11ee73a110ae6f6c807759bd66202c18_11ee73a1d7b55ca38077e543dca34e60_11ee73a03ffb28a28077e18569aedc6c</t>
  </si>
  <si>
    <t>group11_11ee73a9d4c65a2280777b0d0107d9ef_11ee73abdfa136008077b1f9bf60a23e_11ee73a110ae6f6c807759bd66202c18_11ee73a1e77b4ba7807791cdd28f2a57_11ee73a03ffb28a28077e18569aedc6c</t>
  </si>
  <si>
    <t>group11_11ee73a9d4c65a2380777bb29f715f67_11ee73abdfa136008077b1f9bf60a23e_11ee73a110ae6f6c807759bd66202c18_11eef635fa722c9ba644070613b9b60e_11ee73a03ffb28a28077e18569aedc6c</t>
  </si>
  <si>
    <t>group11_11ee73a9d4c65a2380777bb29f715f67_11ee73abdfa136008077b1f9bf60a23e_11ee73a110ae6f6c807759bd66202c18_11ee73a1d7b55ca38077e543dca34e60_11ee73a03ffb28a28077e18569aedc6c</t>
  </si>
  <si>
    <t>group11_11ee73a9d4c65a2380777bb29f715f67_11ee73abdfa136008077b1f9bf60a23e_11ee73a110ae6f6c807759bd66202c18_11ee73a1e77b4ba7807791cdd28f2a57_11ee73a03ffb28a28077e18569aedc6c</t>
  </si>
  <si>
    <t>group11_11ee73a9d4c65a24807729f9798b3f05_11ee73abdfa136008077b1f9bf60a23e_11ee73a110ae6f6c807759bd66202c18_11eef635fa722c9ba644070613b9b60e_11ee73a03ffb28a28077e18569aedc6c</t>
  </si>
  <si>
    <t>group11_11ee73a9d4c65a24807729f9798b3f05_11ee73abdfa136008077b1f9bf60a23e_11ee73a110ae6f6c807759bd66202c18_11ee73a1d7b55ca38077e543dca34e60_11ee73a03ffb28a28077e18569aedc6c</t>
  </si>
  <si>
    <t>group11_11ee73a9d4c65a24807729f9798b3f05_11ee73abdfa136008077b1f9bf60a23e_11ee73a110ae6f6c807759bd66202c18_11ee73a1e77b4ba7807791cdd28f2a57_11ee73a03ffb28a28077e18569aedc6c</t>
  </si>
  <si>
    <t>group11_11ee73a9d4c65a288077dd63b08e2cbd_11ee73abdfa136008077b1f9bf60a23e_11ee73a110ae6f6c807759bd66202c18_11eef635fa722c9ba644070613b9b60e_11ee73a03ffb28a28077e18569aedc6c</t>
  </si>
  <si>
    <t>group11_11ee73a9d4c65a288077dd63b08e2cbd_11ee73abdfa136008077b1f9bf60a23e_11ee73a110ae6f6c807759bd66202c18_11ee73a1d7b55ca38077e543dca34e60_11ee73a03ffb28a28077e18569aedc6c</t>
  </si>
  <si>
    <t>group11_11ee73a9d4c65a288077dd63b08e2cbd_11ee73abdfa136008077b1f9bf60a23e_11ee73a110ae6f6c807759bd66202c18_11ee73a1e77b4ba7807791cdd28f2a57_11ee73a03ffb28a28077e18569aedc6c</t>
  </si>
  <si>
    <t>group11_11ee73a9d4c65a298077f90b4908b4aa_11ee73abdfa136008077b1f9bf60a23e_11ee73a110ae6f6c807759bd66202c18_11eef635fa722c9ba644070613b9b60e_11ee73a03ffb28a28077e18569aedc6c</t>
  </si>
  <si>
    <t>group11_11ee73a9d4c65a298077f90b4908b4aa_11ee73abdfa136008077b1f9bf60a23e_11ee73a110ae6f6c807759bd66202c18_11ee73a1d7b55ca38077e543dca34e60_11ee73a03ffb28a28077e18569aedc6c</t>
  </si>
  <si>
    <t>group11_11ee73a9d4c65a298077f90b4908b4aa_11ee73abdfa136008077b1f9bf60a23e_11ee73a110ae6f6c807759bd66202c18_11ee73a1e77b4ba7807791cdd28f2a57_11ee73a03ffb28a28077e18569aedc6c</t>
  </si>
  <si>
    <t>group11_11ee73a9d4c65a2a807773c51c2e49b3_11ee73abdfa136008077b1f9bf60a23e_11ee73a110ae6f6c807759bd66202c18_11eef635fa722c9ba644070613b9b60e_11ee73a03ffb28a28077e18569aedc6c</t>
  </si>
  <si>
    <t>group11_11ee73a9d4c65a2a807773c51c2e49b3_11ee73abdfa136008077b1f9bf60a23e_11ee73a110ae6f6c807759bd66202c18_11ee73a1d7b55ca38077e543dca34e60_11ee73a03ffb28a28077e18569aedc6c</t>
  </si>
  <si>
    <t>group11_11ee73a9d4c65a2a807773c51c2e49b3_11ee73abdfa136008077b1f9bf60a23e_11ee73a110ae6f6c807759bd66202c18_11ee73a1e77b4ba7807791cdd28f2a57_11ee73a03ffb28a28077e18569aedc6c</t>
  </si>
  <si>
    <t>group11_11ee73a9d4c65a2b80779fb57ba61a31_11ee73abdfa136008077b1f9bf60a23e_11ee73a110ae6f6c807759bd66202c18_11eef635fa722c9ba644070613b9b60e_11ee73a03ffb28a28077e18569aedc6c</t>
  </si>
  <si>
    <t>group11_11ee73a9d4c65a2b80779fb57ba61a31_11ee73abdfa136008077b1f9bf60a23e_11ee73a110ae6f6c807759bd66202c18_11ee73a1d7b55ca38077e543dca34e60_11ee73a03ffb28a28077e18569aedc6c</t>
  </si>
  <si>
    <t>group11_11ee73a9d4c65a2b80779fb57ba61a31_11ee73abdfa136008077b1f9bf60a23e_11ee73a110ae6f6c807759bd66202c18_11ee73a1e77b4ba7807791cdd28f2a57_11ee73a03ffb28a28077e18569aedc6c</t>
  </si>
  <si>
    <t>group11_11ee73a9d4c65a2c807707f1e4729e69_11ee73abdfa136008077b1f9bf60a23e_11ee73a110ae6f6c807759bd66202c18_11eef635fa722c9ba644070613b9b60e_11ee73a03ffb28a28077e18569aedc6c</t>
  </si>
  <si>
    <t>group11_11ee73a9d4c65a2c807707f1e4729e69_11ee73abdfa136008077b1f9bf60a23e_11ee73a110ae6f6c807759bd66202c18_11ee73a1d7b55ca38077e543dca34e60_11ee73a03ffb28a28077e18569aedc6c</t>
  </si>
  <si>
    <t>group11_11ee73a9d4c65a2c807707f1e4729e69_11ee73abdfa136008077b1f9bf60a23e_11ee73a110ae6f6c807759bd66202c18_11ee73a1e77b4ba7807791cdd28f2a57_11ee73a03ffb28a28077e18569aedc6c</t>
  </si>
  <si>
    <t>group11_11eea33181e3aa6eae801b0aa09eb58d_11ee73abdfa136008077b1f9bf60a23e_11ee73a110ae6f6c807759bd66202c18_11eef635fa722c9ba644070613b9b60e_11ee73a03ffb28a28077e18569aedc6c</t>
  </si>
  <si>
    <t>group11_11eea33181e3aa6eae801b0aa09eb58d_11ee73abdfa136008077b1f9bf60a23e_11ee73a110ae6f6c807759bd66202c18_11ee73a1d7b55ca38077e543dca34e60_11ee73a03ffb28a28077e18569aedc6c</t>
  </si>
  <si>
    <t>group11_11eea33181e3aa6eae801b0aa09eb58d_11ee73abdfa136008077b1f9bf60a23e_11ee73a110ae6f6c807759bd66202c18_11ee73a1e77b4ba7807791cdd28f2a57_11ee73a03ffb28a28077e18569aedc6c</t>
  </si>
  <si>
    <t>group11_11eeec43ca5054198d49cf98e6098f73_11ee73abdfa136008077b1f9bf60a23e_11ee73a110ae6f6c807759bd66202c18_11eef635fa722c9ba644070613b9b60e_11ee73a03ffb28a28077e18569aedc6c</t>
  </si>
  <si>
    <t>group11_11eeec43ca5054198d49cf98e6098f73_11ee73abdfa136008077b1f9bf60a23e_11ee73a110ae6f6c807759bd66202c18_11ee73a1d7b55ca38077e543dca34e60_11ee73a03ffb28a28077e18569aedc6c</t>
  </si>
  <si>
    <t>group11_11eeec43ca5054198d49cf98e6098f73_11ee73abdfa136008077b1f9bf60a23e_11ee73a110ae6f6c807759bd66202c18_11ee73a1e77b4ba7807791cdd28f2a57_11ee73a03ffb28a28077e18569aedc6c</t>
  </si>
  <si>
    <t>返回</t>
  </si>
  <si>
    <t>020515损益预算表（汇总）</t>
  </si>
  <si>
    <t>注意事项：
1.数据导入模板不允许修改，修改后可能导致数据导入失败或覆盖其他数据；可以删除本次无需导入的部分行、列的数据；
2.白色单元格（除了报表标题外）可以填写数据，若需更改筛选维，值范围可参考“sheet下拉参考项”；有色单元格为系统自动计算项或只读数据，报表导入时会忽略；
3.为了方便数据编制而添加的公式不会被导入，只会按公式计算结果导入；</t>
  </si>
  <si>
    <t>pageDim_11ee739fce9bdf908077192c1d981fb4_11ee739f85f600fa8077c77f3b4dadc0</t>
  </si>
  <si>
    <t>年份</t>
  </si>
  <si>
    <t>版本</t>
  </si>
  <si>
    <t>第二版</t>
  </si>
  <si>
    <t>九洲电器/七八三厂</t>
  </si>
  <si>
    <t>九洲线缆/六O八厂</t>
  </si>
  <si>
    <t>九洲导航投资</t>
  </si>
  <si>
    <t>微精电机/九O六厂</t>
  </si>
  <si>
    <t>绵阳智慧城市公司</t>
  </si>
  <si>
    <t>四川迪佳通电子有限公司</t>
  </si>
  <si>
    <t>金额</t>
  </si>
  <si>
    <t>合并抵消后</t>
  </si>
  <si>
    <t>group5_11ee73ae7563001980774fa3ae540334</t>
  </si>
  <si>
    <t>group5_11ee73aebe37de2b807729dd2fdf74ca</t>
  </si>
  <si>
    <t>group5_11ee73aebe37de2c8077c17d4d3ef30b</t>
  </si>
  <si>
    <t>group5_11ee73aebe37de2d807781fa71626217</t>
  </si>
  <si>
    <t>group5_11ee73aebe37de2e807791d796e51b6b</t>
  </si>
  <si>
    <t>group5_11ee73aebe37de2f80770b09735fa2e3</t>
  </si>
  <si>
    <t>group5_11ee73aebe37de308077453dab0009a8</t>
  </si>
  <si>
    <t>group5_11ee73aebe37de3180779560e94f78cb</t>
  </si>
  <si>
    <t>group5_11ee73aebe37de328077cb50276f304f</t>
  </si>
  <si>
    <t>group5_11ee73aebe37de338077696c980ca1e7</t>
  </si>
  <si>
    <t>group5_11ee73aebe37de3480770d6529480724</t>
  </si>
  <si>
    <t>group5_11ee73aebe37de358077af294009e8e6</t>
  </si>
  <si>
    <t>group5_11ee73aebe37de368077b505746d5710</t>
  </si>
  <si>
    <t>　　投资收益（损失以“-”号填列）</t>
  </si>
  <si>
    <t>group5_11ee73aebe37de378077099ad3f8080c</t>
  </si>
  <si>
    <t>　　公允价值变动收益（损失以“-”号填列）</t>
  </si>
  <si>
    <t>group5_11ee73aebe37de388077b9ec30439154</t>
  </si>
  <si>
    <t>　　信用减值损失（损失以“-”号填列）</t>
  </si>
  <si>
    <t>group5_11ee73aebe37de398077abc0cf997976</t>
  </si>
  <si>
    <t>　　资产减值损失（损失以“-”号填列）</t>
  </si>
  <si>
    <t>group5_11ee73aebe37de3a8077aff473ee16b3</t>
  </si>
  <si>
    <t>　　资产处置收益（损失以“-”号填列）</t>
  </si>
  <si>
    <t>group5_11ee73aebe37de3b807723b016a10dd6</t>
  </si>
  <si>
    <t>三、营业利润</t>
  </si>
  <si>
    <t>group5_11ee73aebe37de3c8077b3cb10e633ae</t>
  </si>
  <si>
    <t>group5_11ee73aebe37de3d80771958cf061415</t>
  </si>
  <si>
    <t>group5_11ee73aebe38054e8077c9f406faa666</t>
  </si>
  <si>
    <t>四、利润总额</t>
  </si>
  <si>
    <t>group5_11ee73aebe38054f8077657048173d21</t>
  </si>
  <si>
    <t>group5_11ee73aebe38055080771fd08ac3d21f</t>
  </si>
  <si>
    <t>五、净利润</t>
  </si>
  <si>
    <t>group5_11ee73aebe3805518077a511a22333b7</t>
  </si>
  <si>
    <t>group5_11ee73aebe3805528077fbf1532aea74</t>
  </si>
  <si>
    <t>group5_11ee73aebe3805538077cbe073699588</t>
  </si>
  <si>
    <t>group5_11ee73aebe38055480778f86552c9813</t>
  </si>
  <si>
    <t>group5_11ee73aebe3805558077abf6d4bd8211</t>
  </si>
  <si>
    <t>group5_11ee73aebe38055680777f6d07fb1270</t>
  </si>
  <si>
    <t>group5_11ee73aebe3805578077f389a6139df4</t>
  </si>
  <si>
    <t>group5_11ee73aebe3805588077ddeeeaa72c1f</t>
  </si>
  <si>
    <r>
      <rPr>
        <b/>
        <sz val="12"/>
        <color rgb="FF000000"/>
        <rFont val="Calibri"/>
        <charset val="134"/>
      </rPr>
      <t>同比增减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</si>
</sst>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=0]&quot;&quot;;General"/>
    <numFmt numFmtId="177" formatCode="0_);\(0\)"/>
    <numFmt numFmtId="178" formatCode="0_ "/>
    <numFmt numFmtId="179" formatCode="0.0%"/>
  </numFmts>
  <fonts count="48">
    <font>
      <sz val="10"/>
      <color theme="1"/>
      <name val="等线"/>
      <charset val="134"/>
      <scheme val="minor"/>
    </font>
    <font>
      <sz val="10.5"/>
      <color rgb="FF000000"/>
      <name val="等线"/>
      <charset val="134"/>
      <scheme val="minor"/>
    </font>
    <font>
      <u/>
      <sz val="13.5"/>
      <color rgb="FF0000FF"/>
      <name val="等线"/>
      <charset val="134"/>
      <scheme val="minor"/>
    </font>
    <font>
      <b/>
      <sz val="18"/>
      <color rgb="FF000000"/>
      <name val="等线"/>
      <charset val="134"/>
      <scheme val="minor"/>
    </font>
    <font>
      <b/>
      <sz val="9.75"/>
      <color rgb="FFFF0000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b/>
      <sz val="12"/>
      <color rgb="FF595959"/>
      <name val="等线"/>
      <charset val="134"/>
      <scheme val="minor"/>
    </font>
    <font>
      <sz val="12"/>
      <color rgb="FF595959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6"/>
      <color theme="1"/>
      <name val="仿宋_GB2312"/>
      <charset val="134"/>
    </font>
    <font>
      <b/>
      <sz val="16"/>
      <color indexed="8"/>
      <name val="仿宋_GB2312"/>
      <charset val="134"/>
    </font>
    <font>
      <b/>
      <sz val="12"/>
      <color theme="1"/>
      <name val="仿宋_GB2312"/>
      <charset val="134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rgb="FF000000"/>
      <name val="仿宋_GB2312"/>
      <charset val="134"/>
    </font>
    <font>
      <b/>
      <sz val="12"/>
      <color rgb="FF000000"/>
      <name val="仿宋_GB2312"/>
      <charset val="134"/>
    </font>
    <font>
      <b/>
      <sz val="16"/>
      <color rgb="FF000000"/>
      <name val="仿宋_GB2312"/>
      <charset val="134"/>
    </font>
    <font>
      <sz val="10"/>
      <color theme="1"/>
      <name val="仿宋_GB2312"/>
      <charset val="134"/>
    </font>
    <font>
      <sz val="10.5"/>
      <color rgb="FF000000"/>
      <name val="仿宋_GB2312"/>
      <charset val="134"/>
    </font>
    <font>
      <sz val="12"/>
      <color rgb="FF000000"/>
      <name val="仿宋_GB2312"/>
      <charset val="134"/>
    </font>
    <font>
      <sz val="10.5"/>
      <color rgb="FFC00000"/>
      <name val="等线"/>
      <charset val="134"/>
      <scheme val="minor"/>
    </font>
    <font>
      <b/>
      <sz val="10.5"/>
      <color rgb="FF000000"/>
      <name val="等线"/>
      <charset val="134"/>
      <scheme val="minor"/>
    </font>
    <font>
      <sz val="9.75"/>
      <color rgb="FF000000"/>
      <name val="等线"/>
      <charset val="134"/>
      <scheme val="minor"/>
    </font>
    <font>
      <b/>
      <sz val="9.75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1F4F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theme="0" tint="-0.15"/>
      </right>
      <top style="medium">
        <color theme="0" tint="-0.15"/>
      </top>
      <bottom/>
      <diagonal/>
    </border>
    <border>
      <left style="thin">
        <color theme="0" tint="-0.15"/>
      </left>
      <right style="thin">
        <color theme="0" tint="-0.15"/>
      </right>
      <top style="medium">
        <color theme="0" tint="-0.15"/>
      </top>
      <bottom/>
      <diagonal/>
    </border>
    <border>
      <left/>
      <right style="thin">
        <color theme="0" tint="-0.15"/>
      </right>
      <top style="medium">
        <color theme="0" tint="-0.15"/>
      </top>
      <bottom style="thin">
        <color theme="0" tint="-0.15"/>
      </bottom>
      <diagonal/>
    </border>
    <border>
      <left style="thin">
        <color theme="0" tint="-0.15"/>
      </left>
      <right style="thin">
        <color theme="0" tint="-0.15"/>
      </right>
      <top style="medium">
        <color theme="0" tint="-0.15"/>
      </top>
      <bottom style="thin">
        <color theme="0" tint="-0.15"/>
      </bottom>
      <diagonal/>
    </border>
    <border>
      <left/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thin">
        <color theme="0" tint="-0.15"/>
      </left>
      <right/>
      <top style="medium">
        <color theme="0" tint="-0.15"/>
      </top>
      <bottom/>
      <diagonal/>
    </border>
    <border>
      <left style="thin">
        <color theme="0" tint="-0.15"/>
      </left>
      <right/>
      <top style="medium">
        <color theme="0" tint="-0.15"/>
      </top>
      <bottom style="thin">
        <color theme="0" tint="-0.15"/>
      </bottom>
      <diagonal/>
    </border>
    <border>
      <left style="thin">
        <color theme="0" tint="-0.15"/>
      </left>
      <right/>
      <top style="thin">
        <color theme="0" tint="-0.15"/>
      </top>
      <bottom style="thin">
        <color theme="0" tint="-0.15"/>
      </bottom>
      <diagonal/>
    </border>
    <border>
      <left/>
      <right style="thin">
        <color theme="0" tint="-0.15"/>
      </right>
      <top style="thin">
        <color theme="0" tint="-0.15"/>
      </top>
      <bottom style="medium">
        <color theme="0" tint="-0.15"/>
      </bottom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medium">
        <color theme="0" tint="-0.15"/>
      </bottom>
      <diagonal/>
    </border>
    <border>
      <left style="thin">
        <color theme="0" tint="-0.15"/>
      </left>
      <right/>
      <top style="thin">
        <color theme="0" tint="-0.15"/>
      </top>
      <bottom style="medium">
        <color theme="0" tint="-0.15"/>
      </bottom>
      <diagonal/>
    </border>
    <border>
      <left/>
      <right style="thin">
        <color theme="0" tint="-0.15"/>
      </right>
      <top style="thin">
        <color theme="0" tint="-0.15"/>
      </top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15"/>
      </left>
      <right/>
      <top style="thin">
        <color theme="0" tint="-0.1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6" borderId="23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26" applyNumberFormat="0" applyAlignment="0" applyProtection="0">
      <alignment vertical="center"/>
    </xf>
    <xf numFmtId="0" fontId="36" fillId="8" borderId="27" applyNumberFormat="0" applyAlignment="0" applyProtection="0">
      <alignment vertical="center"/>
    </xf>
    <xf numFmtId="0" fontId="37" fillId="8" borderId="26" applyNumberFormat="0" applyAlignment="0" applyProtection="0">
      <alignment vertical="center"/>
    </xf>
    <xf numFmtId="0" fontId="38" fillId="9" borderId="28" applyNumberFormat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40" fillId="0" borderId="30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</cellStyleXfs>
  <cellXfs count="16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right" vertical="center"/>
    </xf>
    <xf numFmtId="176" fontId="6" fillId="3" borderId="1" xfId="0" applyNumberFormat="1" applyFont="1" applyFill="1" applyBorder="1" applyAlignment="1">
      <alignment horizontal="right" vertical="center"/>
    </xf>
    <xf numFmtId="10" fontId="6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43" fontId="6" fillId="4" borderId="1" xfId="0" applyNumberFormat="1" applyFont="1" applyFill="1" applyBorder="1" applyAlignment="1">
      <alignment horizontal="right" vertical="center"/>
    </xf>
    <xf numFmtId="43" fontId="6" fillId="0" borderId="1" xfId="0" applyNumberFormat="1" applyFont="1" applyBorder="1" applyAlignment="1">
      <alignment horizontal="right" vertical="center"/>
    </xf>
    <xf numFmtId="43" fontId="6" fillId="2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4" borderId="0" xfId="0" applyFont="1" applyFill="1" applyAlignment="1">
      <alignment vertical="center"/>
    </xf>
    <xf numFmtId="10" fontId="1" fillId="0" borderId="0" xfId="0" applyNumberFormat="1" applyFont="1" applyAlignment="1">
      <alignment vertical="center"/>
    </xf>
    <xf numFmtId="41" fontId="7" fillId="0" borderId="1" xfId="0" applyNumberFormat="1" applyFont="1" applyBorder="1" applyAlignment="1">
      <alignment horizontal="center" vertical="center" wrapText="1"/>
    </xf>
    <xf numFmtId="41" fontId="8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right" vertical="center" wrapText="1"/>
    </xf>
    <xf numFmtId="9" fontId="6" fillId="0" borderId="5" xfId="0" applyNumberFormat="1" applyFont="1" applyBorder="1" applyAlignment="1">
      <alignment horizontal="right" vertical="center" wrapText="1"/>
    </xf>
    <xf numFmtId="177" fontId="0" fillId="0" borderId="0" xfId="0" applyNumberFormat="1" applyAlignment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178" fontId="9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179" fontId="9" fillId="0" borderId="0" xfId="0" applyNumberFormat="1" applyFont="1" applyFill="1" applyBorder="1" applyAlignment="1" applyProtection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177" fontId="11" fillId="0" borderId="0" xfId="0" applyNumberFormat="1" applyFont="1" applyFill="1" applyBorder="1" applyAlignment="1" applyProtection="1">
      <alignment horizontal="center" vertical="center"/>
    </xf>
    <xf numFmtId="178" fontId="11" fillId="0" borderId="0" xfId="0" applyNumberFormat="1" applyFont="1" applyFill="1" applyBorder="1" applyAlignment="1" applyProtection="1">
      <alignment horizontal="center" vertical="center"/>
    </xf>
    <xf numFmtId="177" fontId="12" fillId="0" borderId="6" xfId="0" applyNumberFormat="1" applyFont="1" applyFill="1" applyBorder="1" applyAlignment="1">
      <alignment horizontal="center" vertical="center"/>
    </xf>
    <xf numFmtId="0" fontId="13" fillId="0" borderId="7" xfId="0" applyNumberFormat="1" applyFont="1" applyFill="1" applyBorder="1" applyAlignment="1" applyProtection="1">
      <alignment vertical="center"/>
    </xf>
    <xf numFmtId="0" fontId="13" fillId="0" borderId="7" xfId="0" applyNumberFormat="1" applyFont="1" applyFill="1" applyBorder="1" applyAlignment="1" applyProtection="1">
      <alignment horizontal="center" vertical="center"/>
    </xf>
    <xf numFmtId="178" fontId="13" fillId="0" borderId="7" xfId="0" applyNumberFormat="1" applyFont="1" applyFill="1" applyBorder="1" applyAlignment="1" applyProtection="1">
      <alignment horizontal="center" vertical="center"/>
    </xf>
    <xf numFmtId="177" fontId="12" fillId="0" borderId="8" xfId="0" applyNumberFormat="1" applyFont="1" applyFill="1" applyBorder="1" applyAlignment="1">
      <alignment horizontal="center" vertical="center"/>
    </xf>
    <xf numFmtId="0" fontId="13" fillId="0" borderId="9" xfId="0" applyNumberFormat="1" applyFont="1" applyFill="1" applyBorder="1" applyAlignment="1" applyProtection="1">
      <alignment horizontal="center" vertical="center"/>
    </xf>
    <xf numFmtId="178" fontId="13" fillId="0" borderId="9" xfId="0" applyNumberFormat="1" applyFont="1" applyFill="1" applyBorder="1" applyAlignment="1" applyProtection="1">
      <alignment horizontal="center" vertical="center"/>
    </xf>
    <xf numFmtId="177" fontId="12" fillId="0" borderId="10" xfId="0" applyNumberFormat="1" applyFont="1" applyFill="1" applyBorder="1" applyAlignment="1">
      <alignment horizontal="center" vertical="center"/>
    </xf>
    <xf numFmtId="0" fontId="13" fillId="0" borderId="11" xfId="0" applyNumberFormat="1" applyFont="1" applyFill="1" applyBorder="1" applyAlignment="1" applyProtection="1">
      <alignment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178" fontId="13" fillId="0" borderId="11" xfId="0" applyNumberFormat="1" applyFont="1" applyFill="1" applyBorder="1" applyAlignment="1" applyProtection="1">
      <alignment horizontal="center" vertical="center"/>
    </xf>
    <xf numFmtId="177" fontId="14" fillId="0" borderId="10" xfId="0" applyNumberFormat="1" applyFont="1" applyFill="1" applyBorder="1" applyAlignment="1">
      <alignment horizontal="center" vertical="center"/>
    </xf>
    <xf numFmtId="0" fontId="15" fillId="0" borderId="11" xfId="0" applyNumberFormat="1" applyFont="1" applyFill="1" applyBorder="1" applyAlignment="1" applyProtection="1">
      <alignment horizontal="left" vertical="center"/>
    </xf>
    <xf numFmtId="4" fontId="15" fillId="0" borderId="11" xfId="0" applyNumberFormat="1" applyFont="1" applyFill="1" applyBorder="1" applyAlignment="1" applyProtection="1">
      <alignment horizontal="right" vertical="center"/>
    </xf>
    <xf numFmtId="176" fontId="15" fillId="0" borderId="11" xfId="0" applyNumberFormat="1" applyFont="1" applyFill="1" applyBorder="1" applyAlignment="1" applyProtection="1">
      <alignment horizontal="right" vertical="center"/>
    </xf>
    <xf numFmtId="10" fontId="15" fillId="0" borderId="11" xfId="0" applyNumberFormat="1" applyFont="1" applyFill="1" applyBorder="1" applyAlignment="1" applyProtection="1">
      <alignment horizontal="right" vertical="center"/>
    </xf>
    <xf numFmtId="178" fontId="15" fillId="0" borderId="11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left" vertical="center"/>
    </xf>
    <xf numFmtId="0" fontId="15" fillId="0" borderId="11" xfId="0" applyNumberFormat="1" applyFont="1" applyFill="1" applyBorder="1" applyAlignment="1" applyProtection="1">
      <alignment horizontal="left" vertical="center" indent="1"/>
    </xf>
    <xf numFmtId="0" fontId="15" fillId="0" borderId="11" xfId="0" applyNumberFormat="1" applyFont="1" applyFill="1" applyBorder="1" applyAlignment="1" applyProtection="1">
      <alignment horizontal="left" vertical="center" indent="2"/>
    </xf>
    <xf numFmtId="179" fontId="11" fillId="0" borderId="0" xfId="0" applyNumberFormat="1" applyFont="1" applyFill="1" applyBorder="1" applyAlignment="1" applyProtection="1">
      <alignment horizontal="center" vertical="center"/>
    </xf>
    <xf numFmtId="179" fontId="16" fillId="0" borderId="0" xfId="0" applyNumberFormat="1" applyFont="1" applyAlignment="1">
      <alignment horizontal="center" vertical="center" wrapText="1"/>
    </xf>
    <xf numFmtId="179" fontId="13" fillId="0" borderId="12" xfId="0" applyNumberFormat="1" applyFont="1" applyFill="1" applyBorder="1" applyAlignment="1" applyProtection="1">
      <alignment horizontal="center" vertical="center"/>
    </xf>
    <xf numFmtId="179" fontId="13" fillId="0" borderId="13" xfId="0" applyNumberFormat="1" applyFont="1" applyFill="1" applyBorder="1" applyAlignment="1" applyProtection="1">
      <alignment horizontal="center" vertical="center"/>
    </xf>
    <xf numFmtId="179" fontId="13" fillId="0" borderId="14" xfId="0" applyNumberFormat="1" applyFont="1" applyFill="1" applyBorder="1" applyAlignment="1" applyProtection="1">
      <alignment horizontal="center" vertical="center"/>
    </xf>
    <xf numFmtId="4" fontId="15" fillId="0" borderId="11" xfId="0" applyNumberFormat="1" applyFont="1" applyFill="1" applyBorder="1" applyAlignment="1" applyProtection="1">
      <alignment horizontal="center" vertical="center"/>
    </xf>
    <xf numFmtId="179" fontId="15" fillId="0" borderId="14" xfId="0" applyNumberFormat="1" applyFont="1" applyFill="1" applyBorder="1" applyAlignment="1" applyProtection="1">
      <alignment horizontal="center" vertical="center"/>
    </xf>
    <xf numFmtId="176" fontId="15" fillId="0" borderId="11" xfId="0" applyNumberFormat="1" applyFont="1" applyFill="1" applyBorder="1" applyAlignment="1" applyProtection="1">
      <alignment horizontal="center" vertical="center"/>
    </xf>
    <xf numFmtId="4" fontId="13" fillId="0" borderId="11" xfId="0" applyNumberFormat="1" applyFont="1" applyFill="1" applyBorder="1" applyAlignment="1" applyProtection="1">
      <alignment horizontal="center" vertical="center"/>
    </xf>
    <xf numFmtId="0" fontId="15" fillId="0" borderId="11" xfId="0" applyNumberFormat="1" applyFont="1" applyFill="1" applyBorder="1" applyAlignment="1" applyProtection="1">
      <alignment vertical="center"/>
    </xf>
    <xf numFmtId="178" fontId="17" fillId="0" borderId="11" xfId="0" applyNumberFormat="1" applyFont="1" applyFill="1" applyBorder="1" applyAlignment="1" applyProtection="1">
      <alignment horizontal="center" vertical="center"/>
    </xf>
    <xf numFmtId="177" fontId="12" fillId="0" borderId="15" xfId="0" applyNumberFormat="1" applyFont="1" applyFill="1" applyBorder="1" applyAlignment="1">
      <alignment horizontal="center" vertical="center"/>
    </xf>
    <xf numFmtId="0" fontId="13" fillId="0" borderId="16" xfId="0" applyNumberFormat="1" applyFont="1" applyFill="1" applyBorder="1" applyAlignment="1" applyProtection="1">
      <alignment horizontal="left" vertical="center"/>
    </xf>
    <xf numFmtId="4" fontId="15" fillId="0" borderId="16" xfId="0" applyNumberFormat="1" applyFont="1" applyFill="1" applyBorder="1" applyAlignment="1" applyProtection="1">
      <alignment horizontal="right" vertical="center"/>
    </xf>
    <xf numFmtId="10" fontId="15" fillId="0" borderId="16" xfId="0" applyNumberFormat="1" applyFont="1" applyFill="1" applyBorder="1" applyAlignment="1" applyProtection="1">
      <alignment horizontal="right" vertical="center"/>
    </xf>
    <xf numFmtId="178" fontId="13" fillId="0" borderId="16" xfId="0" applyNumberFormat="1" applyFont="1" applyFill="1" applyBorder="1" applyAlignment="1" applyProtection="1">
      <alignment horizontal="center" vertical="center"/>
    </xf>
    <xf numFmtId="176" fontId="13" fillId="0" borderId="11" xfId="0" applyNumberFormat="1" applyFont="1" applyFill="1" applyBorder="1" applyAlignment="1" applyProtection="1">
      <alignment horizontal="center" vertical="center"/>
    </xf>
    <xf numFmtId="179" fontId="17" fillId="0" borderId="14" xfId="0" applyNumberFormat="1" applyFont="1" applyFill="1" applyBorder="1" applyAlignment="1" applyProtection="1">
      <alignment horizontal="center" vertical="center"/>
    </xf>
    <xf numFmtId="179" fontId="15" fillId="0" borderId="14" xfId="0" applyNumberFormat="1" applyFont="1" applyFill="1" applyBorder="1" applyAlignment="1" applyProtection="1">
      <alignment horizontal="center" vertical="center"/>
    </xf>
    <xf numFmtId="4" fontId="13" fillId="0" borderId="16" xfId="0" applyNumberFormat="1" applyFont="1" applyFill="1" applyBorder="1" applyAlignment="1" applyProtection="1">
      <alignment horizontal="center" vertical="center"/>
    </xf>
    <xf numFmtId="176" fontId="13" fillId="0" borderId="16" xfId="0" applyNumberFormat="1" applyFont="1" applyFill="1" applyBorder="1" applyAlignment="1" applyProtection="1">
      <alignment horizontal="center" vertical="center"/>
    </xf>
    <xf numFmtId="179" fontId="13" fillId="0" borderId="17" xfId="0" applyNumberFormat="1" applyFont="1" applyFill="1" applyBorder="1" applyAlignment="1" applyProtection="1">
      <alignment horizontal="center" vertical="center"/>
    </xf>
    <xf numFmtId="179" fontId="0" fillId="0" borderId="0" xfId="0" applyNumberForma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0" fontId="21" fillId="0" borderId="18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178" fontId="21" fillId="0" borderId="11" xfId="0" applyNumberFormat="1" applyFont="1" applyBorder="1" applyAlignment="1">
      <alignment horizontal="right" vertical="center"/>
    </xf>
    <xf numFmtId="179" fontId="21" fillId="0" borderId="11" xfId="0" applyNumberFormat="1" applyFont="1" applyBorder="1" applyAlignment="1">
      <alignment horizontal="right" vertical="center"/>
    </xf>
    <xf numFmtId="178" fontId="21" fillId="0" borderId="11" xfId="0" applyNumberFormat="1" applyFont="1" applyBorder="1" applyAlignment="1">
      <alignment horizontal="center" vertical="center"/>
    </xf>
    <xf numFmtId="10" fontId="21" fillId="0" borderId="11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178" fontId="21" fillId="0" borderId="16" xfId="0" applyNumberFormat="1" applyFont="1" applyBorder="1" applyAlignment="1">
      <alignment horizontal="right" vertical="center"/>
    </xf>
    <xf numFmtId="179" fontId="21" fillId="0" borderId="16" xfId="0" applyNumberFormat="1" applyFont="1" applyBorder="1" applyAlignment="1">
      <alignment horizontal="right" vertical="center"/>
    </xf>
    <xf numFmtId="178" fontId="21" fillId="0" borderId="16" xfId="0" applyNumberFormat="1" applyFont="1" applyBorder="1" applyAlignment="1">
      <alignment horizontal="center" vertical="center"/>
    </xf>
    <xf numFmtId="10" fontId="21" fillId="0" borderId="1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78" fontId="6" fillId="0" borderId="20" xfId="0" applyNumberFormat="1" applyFont="1" applyBorder="1" applyAlignment="1">
      <alignment horizontal="right" vertical="center"/>
    </xf>
    <xf numFmtId="179" fontId="6" fillId="0" borderId="20" xfId="0" applyNumberFormat="1" applyFont="1" applyBorder="1" applyAlignment="1">
      <alignment horizontal="right" vertical="center"/>
    </xf>
    <xf numFmtId="178" fontId="6" fillId="0" borderId="20" xfId="0" applyNumberFormat="1" applyFont="1" applyBorder="1" applyAlignment="1">
      <alignment horizontal="center" vertical="center"/>
    </xf>
    <xf numFmtId="10" fontId="6" fillId="0" borderId="2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0" fontId="6" fillId="3" borderId="1" xfId="0" applyNumberFormat="1" applyFont="1" applyFill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41" fontId="7" fillId="0" borderId="0" xfId="0" applyNumberFormat="1" applyFont="1" applyAlignment="1">
      <alignment horizontal="center" vertical="center" wrapText="1"/>
    </xf>
    <xf numFmtId="41" fontId="8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 wrapText="1"/>
    </xf>
    <xf numFmtId="179" fontId="18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7" fillId="5" borderId="9" xfId="0" applyFont="1" applyFill="1" applyBorder="1" applyAlignment="1">
      <alignment vertical="center"/>
    </xf>
    <xf numFmtId="179" fontId="17" fillId="0" borderId="13" xfId="0" applyNumberFormat="1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17" fillId="5" borderId="7" xfId="0" applyFont="1" applyFill="1" applyBorder="1" applyAlignment="1">
      <alignment vertical="center"/>
    </xf>
    <xf numFmtId="179" fontId="17" fillId="0" borderId="22" xfId="0" applyNumberFormat="1" applyFont="1" applyBorder="1" applyAlignment="1">
      <alignment horizontal="center" vertical="center"/>
    </xf>
    <xf numFmtId="10" fontId="21" fillId="5" borderId="11" xfId="0" applyNumberFormat="1" applyFont="1" applyFill="1" applyBorder="1" applyAlignment="1">
      <alignment vertical="center" wrapText="1"/>
    </xf>
    <xf numFmtId="178" fontId="21" fillId="5" borderId="11" xfId="0" applyNumberFormat="1" applyFont="1" applyFill="1" applyBorder="1" applyAlignment="1">
      <alignment horizontal="right" vertical="center"/>
    </xf>
    <xf numFmtId="4" fontId="21" fillId="5" borderId="11" xfId="0" applyNumberFormat="1" applyFont="1" applyFill="1" applyBorder="1" applyAlignment="1">
      <alignment horizontal="right" vertical="center"/>
    </xf>
    <xf numFmtId="179" fontId="21" fillId="0" borderId="14" xfId="0" applyNumberFormat="1" applyFont="1" applyBorder="1" applyAlignment="1">
      <alignment horizontal="center" vertical="center"/>
    </xf>
    <xf numFmtId="4" fontId="24" fillId="5" borderId="21" xfId="0" applyNumberFormat="1" applyFont="1" applyFill="1" applyBorder="1" applyAlignment="1">
      <alignment horizontal="right" vertical="center"/>
    </xf>
    <xf numFmtId="10" fontId="21" fillId="0" borderId="11" xfId="0" applyNumberFormat="1" applyFont="1" applyBorder="1" applyAlignment="1">
      <alignment vertical="center"/>
    </xf>
    <xf numFmtId="4" fontId="21" fillId="0" borderId="11" xfId="0" applyNumberFormat="1" applyFont="1" applyBorder="1" applyAlignment="1">
      <alignment horizontal="right" vertical="center"/>
    </xf>
    <xf numFmtId="4" fontId="24" fillId="0" borderId="21" xfId="0" applyNumberFormat="1" applyFont="1" applyBorder="1" applyAlignment="1">
      <alignment horizontal="right" vertical="center"/>
    </xf>
    <xf numFmtId="10" fontId="21" fillId="5" borderId="11" xfId="0" applyNumberFormat="1" applyFont="1" applyFill="1" applyBorder="1" applyAlignment="1">
      <alignment vertical="center"/>
    </xf>
    <xf numFmtId="176" fontId="21" fillId="0" borderId="11" xfId="0" applyNumberFormat="1" applyFont="1" applyBorder="1" applyAlignment="1">
      <alignment horizontal="right" vertical="center"/>
    </xf>
    <xf numFmtId="176" fontId="24" fillId="0" borderId="21" xfId="0" applyNumberFormat="1" applyFont="1" applyBorder="1" applyAlignment="1">
      <alignment horizontal="right" vertical="center"/>
    </xf>
    <xf numFmtId="0" fontId="14" fillId="0" borderId="11" xfId="0" applyFont="1" applyBorder="1" applyAlignment="1">
      <alignment vertical="center"/>
    </xf>
    <xf numFmtId="10" fontId="21" fillId="0" borderId="16" xfId="0" applyNumberFormat="1" applyFont="1" applyBorder="1" applyAlignment="1">
      <alignment vertical="center"/>
    </xf>
    <xf numFmtId="4" fontId="21" fillId="0" borderId="16" xfId="0" applyNumberFormat="1" applyFont="1" applyBorder="1" applyAlignment="1">
      <alignment horizontal="right" vertical="center"/>
    </xf>
    <xf numFmtId="179" fontId="21" fillId="0" borderId="17" xfId="0" applyNumberFormat="1" applyFont="1" applyBorder="1" applyAlignment="1">
      <alignment horizontal="center" vertical="center"/>
    </xf>
    <xf numFmtId="10" fontId="24" fillId="0" borderId="20" xfId="0" applyNumberFormat="1" applyFont="1" applyBorder="1" applyAlignment="1">
      <alignment horizontal="right" vertical="center"/>
    </xf>
    <xf numFmtId="178" fontId="24" fillId="0" borderId="20" xfId="0" applyNumberFormat="1" applyFont="1" applyBorder="1" applyAlignment="1">
      <alignment horizontal="right" vertical="center"/>
    </xf>
    <xf numFmtId="4" fontId="24" fillId="0" borderId="20" xfId="0" applyNumberFormat="1" applyFont="1" applyBorder="1" applyAlignment="1">
      <alignment horizontal="right" vertical="center"/>
    </xf>
    <xf numFmtId="179" fontId="24" fillId="0" borderId="20" xfId="0" applyNumberFormat="1" applyFont="1" applyBorder="1" applyAlignment="1">
      <alignment horizontal="right" vertical="center"/>
    </xf>
    <xf numFmtId="10" fontId="24" fillId="0" borderId="1" xfId="0" applyNumberFormat="1" applyFont="1" applyBorder="1" applyAlignment="1">
      <alignment horizontal="right" vertical="center"/>
    </xf>
    <xf numFmtId="178" fontId="24" fillId="0" borderId="1" xfId="0" applyNumberFormat="1" applyFont="1" applyBorder="1" applyAlignment="1">
      <alignment horizontal="right" vertical="center"/>
    </xf>
    <xf numFmtId="176" fontId="24" fillId="0" borderId="1" xfId="0" applyNumberFormat="1" applyFont="1" applyBorder="1" applyAlignment="1">
      <alignment horizontal="right" vertical="center"/>
    </xf>
    <xf numFmtId="179" fontId="24" fillId="0" borderId="1" xfId="0" applyNumberFormat="1" applyFont="1" applyBorder="1" applyAlignment="1">
      <alignment horizontal="right" vertical="center"/>
    </xf>
    <xf numFmtId="4" fontId="24" fillId="0" borderId="1" xfId="0" applyNumberFormat="1" applyFont="1" applyBorder="1" applyAlignment="1">
      <alignment horizontal="right" vertical="center"/>
    </xf>
    <xf numFmtId="10" fontId="6" fillId="3" borderId="0" xfId="0" applyNumberFormat="1" applyFont="1" applyFill="1" applyAlignment="1">
      <alignment horizontal="right" vertical="center"/>
    </xf>
    <xf numFmtId="0" fontId="24" fillId="0" borderId="0" xfId="0" applyFont="1" applyAlignment="1">
      <alignment vertical="center" wrapText="1"/>
    </xf>
    <xf numFmtId="0" fontId="24" fillId="4" borderId="0" xfId="0" applyFont="1" applyFill="1" applyAlignment="1">
      <alignment vertical="center"/>
    </xf>
    <xf numFmtId="10" fontId="24" fillId="0" borderId="0" xfId="0" applyNumberFormat="1" applyFont="1" applyAlignment="1">
      <alignment vertical="center"/>
    </xf>
    <xf numFmtId="0" fontId="25" fillId="0" borderId="3" xfId="0" applyFont="1" applyBorder="1" applyAlignment="1">
      <alignment horizontal="center" vertical="center" wrapText="1"/>
    </xf>
    <xf numFmtId="10" fontId="24" fillId="0" borderId="5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/>
    </xf>
    <xf numFmtId="4" fontId="24" fillId="5" borderId="1" xfId="0" applyNumberFormat="1" applyFont="1" applyFill="1" applyBorder="1" applyAlignment="1">
      <alignment horizontal="right" vertical="center"/>
    </xf>
    <xf numFmtId="10" fontId="24" fillId="5" borderId="1" xfId="0" applyNumberFormat="1" applyFont="1" applyFill="1" applyBorder="1" applyAlignment="1">
      <alignment horizontal="right" vertical="center"/>
    </xf>
    <xf numFmtId="43" fontId="24" fillId="5" borderId="1" xfId="0" applyNumberFormat="1" applyFont="1" applyFill="1" applyBorder="1" applyAlignment="1">
      <alignment horizontal="right" vertical="center"/>
    </xf>
    <xf numFmtId="43" fontId="24" fillId="0" borderId="1" xfId="0" applyNumberFormat="1" applyFont="1" applyBorder="1" applyAlignment="1">
      <alignment horizontal="right" vertical="center"/>
    </xf>
    <xf numFmtId="176" fontId="24" fillId="5" borderId="1" xfId="0" applyNumberFormat="1" applyFont="1" applyFill="1" applyBorder="1" applyAlignment="1">
      <alignment horizontal="right" vertical="center"/>
    </xf>
    <xf numFmtId="176" fontId="1" fillId="5" borderId="1" xfId="0" applyNumberFormat="1" applyFont="1" applyFill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</sheetPr>
  <dimension ref="A1:EQ64"/>
  <sheetViews>
    <sheetView view="pageBreakPreview" zoomScaleNormal="100" workbookViewId="0">
      <pane xSplit="2" topLeftCell="C1" activePane="topRight" state="frozen"/>
      <selection/>
      <selection pane="topRight" activeCell="A5" sqref="A5:O28"/>
    </sheetView>
  </sheetViews>
  <sheetFormatPr defaultColWidth="14" defaultRowHeight="12.75"/>
  <cols>
    <col min="1" max="1" width="9" customWidth="1"/>
    <col min="2" max="2" width="34.4285714285714" customWidth="1" collapsed="1"/>
    <col min="3" max="6" width="16" hidden="1" customWidth="1" outlineLevel="1"/>
    <col min="7" max="7" width="31" hidden="1" customWidth="1" outlineLevel="1"/>
    <col min="8" max="8" width="32" hidden="1" outlineLevel="1"/>
    <col min="9" max="9" width="32" hidden="1" customWidth="1" outlineLevel="1"/>
    <col min="10" max="13" width="21" hidden="1" customWidth="1" outlineLevel="1"/>
    <col min="14" max="14" width="27.7142857142857" customWidth="1"/>
    <col min="15" max="15" width="26.8571428571429" style="77" customWidth="1" collapsed="1"/>
    <col min="16" max="147" width="21" hidden="1" customWidth="1" outlineLevel="1"/>
    <col min="148" max="148" width="23" customWidth="1"/>
  </cols>
  <sheetData>
    <row r="1" ht="32" customHeight="1" spans="1:146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2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</row>
    <row r="2" ht="19" customHeight="1" collapsed="1" spans="1:147">
      <c r="A2" s="79"/>
      <c r="B2" s="79"/>
      <c r="C2" s="79"/>
      <c r="D2" s="79"/>
      <c r="E2" s="79"/>
      <c r="F2" s="79"/>
      <c r="G2" s="79"/>
      <c r="H2" s="80" t="s">
        <v>1</v>
      </c>
      <c r="I2" s="79"/>
      <c r="J2" s="123"/>
      <c r="K2" s="123"/>
      <c r="L2" s="123"/>
      <c r="M2" s="123"/>
      <c r="N2" s="123"/>
      <c r="O2" s="56" t="s">
        <v>1</v>
      </c>
      <c r="P2" s="124" t="s">
        <v>2</v>
      </c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 t="s">
        <v>3</v>
      </c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 t="s">
        <v>4</v>
      </c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14"/>
      <c r="BV2" s="124" t="s">
        <v>5</v>
      </c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 t="s">
        <v>6</v>
      </c>
      <c r="CK2" s="124"/>
      <c r="CL2" s="124"/>
      <c r="CM2" s="124"/>
      <c r="CN2" s="124"/>
      <c r="CO2" s="124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24" t="s">
        <v>7</v>
      </c>
      <c r="EJ2" s="124"/>
      <c r="EK2" s="124"/>
      <c r="EL2" s="1"/>
      <c r="EM2" s="1"/>
      <c r="EN2" s="1"/>
      <c r="EO2" s="124" t="s">
        <v>7</v>
      </c>
      <c r="EP2" s="124"/>
      <c r="EQ2" s="124"/>
    </row>
    <row r="3" ht="19" hidden="1" customHeight="1" outlineLevel="1" spans="1:147">
      <c r="A3" s="81"/>
      <c r="B3" s="82" t="s">
        <v>8</v>
      </c>
      <c r="C3" s="83" t="s">
        <v>9</v>
      </c>
      <c r="D3" s="83" t="s">
        <v>9</v>
      </c>
      <c r="E3" s="83"/>
      <c r="F3" s="83"/>
      <c r="G3" s="83" t="s">
        <v>9</v>
      </c>
      <c r="H3" s="83" t="s">
        <v>9</v>
      </c>
      <c r="I3" s="125" t="s">
        <v>10</v>
      </c>
      <c r="J3" s="83" t="s">
        <v>11</v>
      </c>
      <c r="K3" s="83" t="s">
        <v>9</v>
      </c>
      <c r="L3" s="83" t="s">
        <v>9</v>
      </c>
      <c r="M3" s="83" t="s">
        <v>12</v>
      </c>
      <c r="N3" s="83" t="s">
        <v>12</v>
      </c>
      <c r="O3" s="126" t="s">
        <v>12</v>
      </c>
      <c r="P3" s="127" t="s">
        <v>13</v>
      </c>
      <c r="Q3" s="160" t="s">
        <v>13</v>
      </c>
      <c r="R3" s="160" t="s">
        <v>13</v>
      </c>
      <c r="S3" s="160" t="s">
        <v>14</v>
      </c>
      <c r="T3" s="160" t="s">
        <v>14</v>
      </c>
      <c r="U3" s="160" t="s">
        <v>14</v>
      </c>
      <c r="V3" s="160" t="s">
        <v>15</v>
      </c>
      <c r="W3" s="160" t="s">
        <v>15</v>
      </c>
      <c r="X3" s="160" t="s">
        <v>15</v>
      </c>
      <c r="Y3" s="160" t="s">
        <v>16</v>
      </c>
      <c r="Z3" s="160" t="s">
        <v>16</v>
      </c>
      <c r="AA3" s="160" t="s">
        <v>16</v>
      </c>
      <c r="AB3" s="160" t="s">
        <v>17</v>
      </c>
      <c r="AC3" s="160" t="s">
        <v>17</v>
      </c>
      <c r="AD3" s="160" t="s">
        <v>17</v>
      </c>
      <c r="AE3" s="160" t="s">
        <v>18</v>
      </c>
      <c r="AF3" s="160" t="s">
        <v>18</v>
      </c>
      <c r="AG3" s="160" t="s">
        <v>18</v>
      </c>
      <c r="AH3" s="160" t="s">
        <v>19</v>
      </c>
      <c r="AI3" s="160" t="s">
        <v>19</v>
      </c>
      <c r="AJ3" s="160" t="s">
        <v>19</v>
      </c>
      <c r="AK3" s="160" t="s">
        <v>20</v>
      </c>
      <c r="AL3" s="160" t="s">
        <v>20</v>
      </c>
      <c r="AM3" s="160" t="s">
        <v>20</v>
      </c>
      <c r="AN3" s="160" t="s">
        <v>21</v>
      </c>
      <c r="AO3" s="160" t="s">
        <v>21</v>
      </c>
      <c r="AP3" s="160" t="s">
        <v>21</v>
      </c>
      <c r="AQ3" s="160" t="s">
        <v>22</v>
      </c>
      <c r="AR3" s="160" t="s">
        <v>22</v>
      </c>
      <c r="AS3" s="160" t="s">
        <v>22</v>
      </c>
      <c r="AT3" s="160" t="s">
        <v>23</v>
      </c>
      <c r="AU3" s="160" t="s">
        <v>23</v>
      </c>
      <c r="AV3" s="160" t="s">
        <v>23</v>
      </c>
      <c r="AW3" s="160" t="s">
        <v>24</v>
      </c>
      <c r="AX3" s="160" t="s">
        <v>24</v>
      </c>
      <c r="AY3" s="160" t="s">
        <v>24</v>
      </c>
      <c r="AZ3" s="160" t="s">
        <v>25</v>
      </c>
      <c r="BA3" s="160" t="s">
        <v>25</v>
      </c>
      <c r="BB3" s="160" t="s">
        <v>25</v>
      </c>
      <c r="BC3" s="160" t="s">
        <v>26</v>
      </c>
      <c r="BD3" s="160" t="s">
        <v>26</v>
      </c>
      <c r="BE3" s="160" t="s">
        <v>26</v>
      </c>
      <c r="BF3" s="160" t="s">
        <v>27</v>
      </c>
      <c r="BG3" s="160" t="s">
        <v>27</v>
      </c>
      <c r="BH3" s="160" t="s">
        <v>27</v>
      </c>
      <c r="BI3" s="160" t="s">
        <v>28</v>
      </c>
      <c r="BJ3" s="160" t="s">
        <v>28</v>
      </c>
      <c r="BK3" s="160" t="s">
        <v>28</v>
      </c>
      <c r="BL3" s="160" t="s">
        <v>29</v>
      </c>
      <c r="BM3" s="160" t="s">
        <v>29</v>
      </c>
      <c r="BN3" s="160" t="s">
        <v>29</v>
      </c>
      <c r="BO3" s="160" t="s">
        <v>30</v>
      </c>
      <c r="BP3" s="160" t="s">
        <v>30</v>
      </c>
      <c r="BQ3" s="160" t="s">
        <v>30</v>
      </c>
      <c r="BR3" s="160" t="s">
        <v>31</v>
      </c>
      <c r="BS3" s="160" t="s">
        <v>31</v>
      </c>
      <c r="BT3" s="160" t="s">
        <v>31</v>
      </c>
      <c r="BU3" s="160" t="s">
        <v>32</v>
      </c>
      <c r="BV3" s="160" t="s">
        <v>32</v>
      </c>
      <c r="BW3" s="160" t="s">
        <v>32</v>
      </c>
      <c r="BX3" s="160" t="s">
        <v>33</v>
      </c>
      <c r="BY3" s="160" t="s">
        <v>33</v>
      </c>
      <c r="BZ3" s="160" t="s">
        <v>33</v>
      </c>
      <c r="CA3" s="160" t="s">
        <v>34</v>
      </c>
      <c r="CB3" s="160" t="s">
        <v>34</v>
      </c>
      <c r="CC3" s="160" t="s">
        <v>34</v>
      </c>
      <c r="CD3" s="160" t="s">
        <v>35</v>
      </c>
      <c r="CE3" s="160" t="s">
        <v>35</v>
      </c>
      <c r="CF3" s="160" t="s">
        <v>35</v>
      </c>
      <c r="CG3" s="160" t="s">
        <v>36</v>
      </c>
      <c r="CH3" s="160" t="s">
        <v>36</v>
      </c>
      <c r="CI3" s="160" t="s">
        <v>36</v>
      </c>
      <c r="CJ3" s="160" t="s">
        <v>37</v>
      </c>
      <c r="CK3" s="160" t="s">
        <v>37</v>
      </c>
      <c r="CL3" s="160" t="s">
        <v>37</v>
      </c>
      <c r="CM3" s="160" t="s">
        <v>38</v>
      </c>
      <c r="CN3" s="160" t="s">
        <v>38</v>
      </c>
      <c r="CO3" s="160" t="s">
        <v>38</v>
      </c>
      <c r="CP3" s="160" t="s">
        <v>39</v>
      </c>
      <c r="CQ3" s="160" t="s">
        <v>39</v>
      </c>
      <c r="CR3" s="160" t="s">
        <v>39</v>
      </c>
      <c r="CS3" s="160" t="s">
        <v>40</v>
      </c>
      <c r="CT3" s="160" t="s">
        <v>40</v>
      </c>
      <c r="CU3" s="160" t="s">
        <v>40</v>
      </c>
      <c r="CV3" s="160" t="s">
        <v>41</v>
      </c>
      <c r="CW3" s="160" t="s">
        <v>41</v>
      </c>
      <c r="CX3" s="160" t="s">
        <v>41</v>
      </c>
      <c r="CY3" s="160" t="s">
        <v>42</v>
      </c>
      <c r="CZ3" s="160" t="s">
        <v>42</v>
      </c>
      <c r="DA3" s="160" t="s">
        <v>42</v>
      </c>
      <c r="DB3" s="160" t="s">
        <v>43</v>
      </c>
      <c r="DC3" s="160" t="s">
        <v>43</v>
      </c>
      <c r="DD3" s="160" t="s">
        <v>43</v>
      </c>
      <c r="DE3" s="160" t="s">
        <v>44</v>
      </c>
      <c r="DF3" s="160" t="s">
        <v>44</v>
      </c>
      <c r="DG3" s="160" t="s">
        <v>44</v>
      </c>
      <c r="DH3" s="160" t="s">
        <v>45</v>
      </c>
      <c r="DI3" s="160" t="s">
        <v>45</v>
      </c>
      <c r="DJ3" s="160" t="s">
        <v>45</v>
      </c>
      <c r="DK3" s="160" t="s">
        <v>46</v>
      </c>
      <c r="DL3" s="160" t="s">
        <v>46</v>
      </c>
      <c r="DM3" s="160" t="s">
        <v>46</v>
      </c>
      <c r="DN3" s="160" t="s">
        <v>47</v>
      </c>
      <c r="DO3" s="160" t="s">
        <v>47</v>
      </c>
      <c r="DP3" s="160" t="s">
        <v>47</v>
      </c>
      <c r="DQ3" s="160" t="s">
        <v>48</v>
      </c>
      <c r="DR3" s="160" t="s">
        <v>48</v>
      </c>
      <c r="DS3" s="160" t="s">
        <v>48</v>
      </c>
      <c r="DT3" s="160" t="s">
        <v>49</v>
      </c>
      <c r="DU3" s="160" t="s">
        <v>49</v>
      </c>
      <c r="DV3" s="160" t="s">
        <v>49</v>
      </c>
      <c r="DW3" s="160" t="s">
        <v>50</v>
      </c>
      <c r="DX3" s="160" t="s">
        <v>50</v>
      </c>
      <c r="DY3" s="160" t="s">
        <v>50</v>
      </c>
      <c r="DZ3" s="160" t="s">
        <v>51</v>
      </c>
      <c r="EA3" s="160" t="s">
        <v>51</v>
      </c>
      <c r="EB3" s="160" t="s">
        <v>51</v>
      </c>
      <c r="EC3" s="160" t="s">
        <v>52</v>
      </c>
      <c r="ED3" s="160" t="s">
        <v>52</v>
      </c>
      <c r="EE3" s="160" t="s">
        <v>52</v>
      </c>
      <c r="EF3" s="160" t="s">
        <v>53</v>
      </c>
      <c r="EG3" s="160" t="s">
        <v>53</v>
      </c>
      <c r="EH3" s="160" t="s">
        <v>53</v>
      </c>
      <c r="EI3" s="160" t="s">
        <v>54</v>
      </c>
      <c r="EJ3" s="160" t="s">
        <v>54</v>
      </c>
      <c r="EK3" s="160" t="s">
        <v>54</v>
      </c>
      <c r="EL3" s="160" t="s">
        <v>55</v>
      </c>
      <c r="EM3" s="160" t="s">
        <v>55</v>
      </c>
      <c r="EN3" s="160" t="s">
        <v>55</v>
      </c>
      <c r="EO3" s="160" t="s">
        <v>56</v>
      </c>
      <c r="EP3" s="160" t="s">
        <v>56</v>
      </c>
      <c r="EQ3" s="160" t="s">
        <v>56</v>
      </c>
    </row>
    <row r="4" ht="19" hidden="1" customHeight="1" outlineLevel="1" spans="1:147">
      <c r="A4" s="84" t="s">
        <v>57</v>
      </c>
      <c r="B4" s="85" t="s">
        <v>8</v>
      </c>
      <c r="C4" s="86" t="s">
        <v>58</v>
      </c>
      <c r="D4" s="86" t="s">
        <v>59</v>
      </c>
      <c r="E4" s="86"/>
      <c r="F4" s="86"/>
      <c r="G4" s="86" t="s">
        <v>58</v>
      </c>
      <c r="H4" s="86" t="s">
        <v>58</v>
      </c>
      <c r="I4" s="128"/>
      <c r="J4" s="86" t="s">
        <v>58</v>
      </c>
      <c r="K4" s="86" t="s">
        <v>58</v>
      </c>
      <c r="L4" s="86" t="s">
        <v>58</v>
      </c>
      <c r="M4" s="86" t="s">
        <v>58</v>
      </c>
      <c r="N4" s="86" t="s">
        <v>58</v>
      </c>
      <c r="O4" s="129" t="s">
        <v>58</v>
      </c>
      <c r="P4" s="127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 t="s">
        <v>58</v>
      </c>
      <c r="AF4" s="160"/>
      <c r="AG4" s="160"/>
      <c r="AH4" s="160"/>
      <c r="AI4" s="160"/>
      <c r="AJ4" s="160"/>
      <c r="AK4" s="160"/>
      <c r="AL4" s="160"/>
      <c r="AM4" s="160"/>
      <c r="AN4" s="160" t="s">
        <v>58</v>
      </c>
      <c r="AO4" s="160" t="s">
        <v>58</v>
      </c>
      <c r="AP4" s="160" t="s">
        <v>58</v>
      </c>
      <c r="AQ4" s="160"/>
      <c r="AR4" s="160"/>
      <c r="AS4" s="160"/>
      <c r="AT4" s="160"/>
      <c r="AU4" s="160"/>
      <c r="AV4" s="160"/>
      <c r="AW4" s="160" t="s">
        <v>58</v>
      </c>
      <c r="AX4" s="160"/>
      <c r="AY4" s="160"/>
      <c r="AZ4" s="160" t="s">
        <v>58</v>
      </c>
      <c r="BA4" s="160"/>
      <c r="BB4" s="160"/>
      <c r="BC4" s="160" t="s">
        <v>58</v>
      </c>
      <c r="BD4" s="160"/>
      <c r="BE4" s="160"/>
      <c r="BF4" s="160" t="s">
        <v>58</v>
      </c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 t="s">
        <v>58</v>
      </c>
      <c r="BS4" s="160"/>
      <c r="BT4" s="160"/>
      <c r="BU4" s="160" t="s">
        <v>58</v>
      </c>
      <c r="BV4" s="160"/>
      <c r="BW4" s="160"/>
      <c r="BX4" s="160" t="s">
        <v>58</v>
      </c>
      <c r="BY4" s="160"/>
      <c r="BZ4" s="160"/>
      <c r="CA4" s="160" t="s">
        <v>58</v>
      </c>
      <c r="CB4" s="160"/>
      <c r="CC4" s="160"/>
      <c r="CD4" s="160" t="s">
        <v>58</v>
      </c>
      <c r="CE4" s="160"/>
      <c r="CF4" s="160"/>
      <c r="CG4" s="160" t="s">
        <v>58</v>
      </c>
      <c r="CH4" s="160"/>
      <c r="CI4" s="160"/>
      <c r="CJ4" s="160" t="s">
        <v>58</v>
      </c>
      <c r="CK4" s="160"/>
      <c r="CL4" s="160"/>
      <c r="CM4" s="160" t="s">
        <v>58</v>
      </c>
      <c r="CN4" s="160"/>
      <c r="CO4" s="160"/>
      <c r="CP4" s="160" t="s">
        <v>58</v>
      </c>
      <c r="CQ4" s="160" t="s">
        <v>58</v>
      </c>
      <c r="CR4" s="160" t="s">
        <v>58</v>
      </c>
      <c r="CS4" s="160" t="s">
        <v>58</v>
      </c>
      <c r="CT4" s="160" t="s">
        <v>58</v>
      </c>
      <c r="CU4" s="160" t="s">
        <v>58</v>
      </c>
      <c r="CV4" s="160" t="s">
        <v>58</v>
      </c>
      <c r="CW4" s="160" t="s">
        <v>58</v>
      </c>
      <c r="CX4" s="160" t="s">
        <v>58</v>
      </c>
      <c r="CY4" s="160" t="s">
        <v>58</v>
      </c>
      <c r="CZ4" s="160" t="s">
        <v>58</v>
      </c>
      <c r="DA4" s="160" t="s">
        <v>58</v>
      </c>
      <c r="DB4" s="160" t="s">
        <v>58</v>
      </c>
      <c r="DC4" s="160" t="s">
        <v>58</v>
      </c>
      <c r="DD4" s="160" t="s">
        <v>58</v>
      </c>
      <c r="DE4" s="160" t="s">
        <v>58</v>
      </c>
      <c r="DF4" s="160" t="s">
        <v>58</v>
      </c>
      <c r="DG4" s="160" t="s">
        <v>58</v>
      </c>
      <c r="DH4" s="160" t="s">
        <v>58</v>
      </c>
      <c r="DI4" s="160" t="s">
        <v>58</v>
      </c>
      <c r="DJ4" s="160" t="s">
        <v>58</v>
      </c>
      <c r="DK4" s="160" t="s">
        <v>58</v>
      </c>
      <c r="DL4" s="160" t="s">
        <v>58</v>
      </c>
      <c r="DM4" s="160" t="s">
        <v>58</v>
      </c>
      <c r="DN4" s="160" t="s">
        <v>58</v>
      </c>
      <c r="DO4" s="160" t="s">
        <v>58</v>
      </c>
      <c r="DP4" s="160" t="s">
        <v>58</v>
      </c>
      <c r="DQ4" s="160"/>
      <c r="DR4" s="160"/>
      <c r="DS4" s="160"/>
      <c r="DT4" s="160"/>
      <c r="DU4" s="160"/>
      <c r="DV4" s="160"/>
      <c r="DW4" s="160" t="s">
        <v>58</v>
      </c>
      <c r="DX4" s="160" t="s">
        <v>58</v>
      </c>
      <c r="DY4" s="160" t="s">
        <v>58</v>
      </c>
      <c r="DZ4" s="160" t="s">
        <v>58</v>
      </c>
      <c r="EA4" s="160" t="s">
        <v>58</v>
      </c>
      <c r="EB4" s="160" t="s">
        <v>58</v>
      </c>
      <c r="EC4" s="160" t="s">
        <v>58</v>
      </c>
      <c r="ED4" s="160" t="s">
        <v>58</v>
      </c>
      <c r="EE4" s="160" t="s">
        <v>58</v>
      </c>
      <c r="EF4" s="160" t="s">
        <v>58</v>
      </c>
      <c r="EG4" s="160" t="s">
        <v>58</v>
      </c>
      <c r="EH4" s="160" t="s">
        <v>58</v>
      </c>
      <c r="EI4" s="160" t="s">
        <v>58</v>
      </c>
      <c r="EJ4" s="160" t="s">
        <v>58</v>
      </c>
      <c r="EK4" s="160" t="s">
        <v>58</v>
      </c>
      <c r="EL4" s="160" t="s">
        <v>58</v>
      </c>
      <c r="EM4" s="160" t="s">
        <v>58</v>
      </c>
      <c r="EN4" s="160" t="s">
        <v>58</v>
      </c>
      <c r="EO4" s="160" t="s">
        <v>58</v>
      </c>
      <c r="EP4" s="160" t="s">
        <v>58</v>
      </c>
      <c r="EQ4" s="160" t="s">
        <v>58</v>
      </c>
    </row>
    <row r="5" ht="30" customHeight="1" spans="1:147">
      <c r="A5" s="87" t="s">
        <v>57</v>
      </c>
      <c r="B5" s="83" t="s">
        <v>8</v>
      </c>
      <c r="C5" s="83" t="s">
        <v>60</v>
      </c>
      <c r="D5" s="83" t="s">
        <v>59</v>
      </c>
      <c r="E5" s="83" t="s">
        <v>61</v>
      </c>
      <c r="F5" s="83" t="s">
        <v>62</v>
      </c>
      <c r="G5" s="83" t="s">
        <v>63</v>
      </c>
      <c r="H5" s="83" t="s">
        <v>64</v>
      </c>
      <c r="I5" s="125"/>
      <c r="J5" s="83" t="s">
        <v>65</v>
      </c>
      <c r="K5" s="83" t="s">
        <v>66</v>
      </c>
      <c r="L5" s="83" t="s">
        <v>60</v>
      </c>
      <c r="M5" s="83" t="s">
        <v>66</v>
      </c>
      <c r="N5" s="83" t="s">
        <v>63</v>
      </c>
      <c r="O5" s="126" t="s">
        <v>64</v>
      </c>
      <c r="P5" s="127" t="s">
        <v>66</v>
      </c>
      <c r="Q5" s="160" t="s">
        <v>60</v>
      </c>
      <c r="R5" s="160" t="s">
        <v>67</v>
      </c>
      <c r="S5" s="160" t="s">
        <v>66</v>
      </c>
      <c r="T5" s="160" t="s">
        <v>60</v>
      </c>
      <c r="U5" s="160" t="s">
        <v>67</v>
      </c>
      <c r="V5" s="160" t="s">
        <v>66</v>
      </c>
      <c r="W5" s="160" t="s">
        <v>60</v>
      </c>
      <c r="X5" s="160" t="s">
        <v>67</v>
      </c>
      <c r="Y5" s="160" t="s">
        <v>66</v>
      </c>
      <c r="Z5" s="160" t="s">
        <v>60</v>
      </c>
      <c r="AA5" s="160" t="s">
        <v>67</v>
      </c>
      <c r="AB5" s="160" t="s">
        <v>66</v>
      </c>
      <c r="AC5" s="160" t="s">
        <v>60</v>
      </c>
      <c r="AD5" s="160" t="s">
        <v>67</v>
      </c>
      <c r="AE5" s="160" t="s">
        <v>66</v>
      </c>
      <c r="AF5" s="160" t="s">
        <v>60</v>
      </c>
      <c r="AG5" s="160" t="s">
        <v>67</v>
      </c>
      <c r="AH5" s="160" t="s">
        <v>66</v>
      </c>
      <c r="AI5" s="160" t="s">
        <v>60</v>
      </c>
      <c r="AJ5" s="160" t="s">
        <v>67</v>
      </c>
      <c r="AK5" s="160" t="s">
        <v>66</v>
      </c>
      <c r="AL5" s="160" t="s">
        <v>60</v>
      </c>
      <c r="AM5" s="160" t="s">
        <v>67</v>
      </c>
      <c r="AN5" s="160" t="s">
        <v>66</v>
      </c>
      <c r="AO5" s="160" t="s">
        <v>60</v>
      </c>
      <c r="AP5" s="160" t="s">
        <v>67</v>
      </c>
      <c r="AQ5" s="160" t="s">
        <v>66</v>
      </c>
      <c r="AR5" s="160" t="s">
        <v>60</v>
      </c>
      <c r="AS5" s="160" t="s">
        <v>67</v>
      </c>
      <c r="AT5" s="160" t="s">
        <v>66</v>
      </c>
      <c r="AU5" s="160" t="s">
        <v>60</v>
      </c>
      <c r="AV5" s="160" t="s">
        <v>67</v>
      </c>
      <c r="AW5" s="160" t="s">
        <v>66</v>
      </c>
      <c r="AX5" s="160" t="s">
        <v>60</v>
      </c>
      <c r="AY5" s="160" t="s">
        <v>67</v>
      </c>
      <c r="AZ5" s="160" t="s">
        <v>66</v>
      </c>
      <c r="BA5" s="160" t="s">
        <v>60</v>
      </c>
      <c r="BB5" s="160" t="s">
        <v>67</v>
      </c>
      <c r="BC5" s="160" t="s">
        <v>66</v>
      </c>
      <c r="BD5" s="160" t="s">
        <v>60</v>
      </c>
      <c r="BE5" s="160" t="s">
        <v>67</v>
      </c>
      <c r="BF5" s="160" t="s">
        <v>66</v>
      </c>
      <c r="BG5" s="160" t="s">
        <v>60</v>
      </c>
      <c r="BH5" s="160" t="s">
        <v>67</v>
      </c>
      <c r="BI5" s="160" t="s">
        <v>66</v>
      </c>
      <c r="BJ5" s="160" t="s">
        <v>60</v>
      </c>
      <c r="BK5" s="160" t="s">
        <v>67</v>
      </c>
      <c r="BL5" s="160" t="s">
        <v>66</v>
      </c>
      <c r="BM5" s="160" t="s">
        <v>60</v>
      </c>
      <c r="BN5" s="160" t="s">
        <v>67</v>
      </c>
      <c r="BO5" s="160" t="s">
        <v>66</v>
      </c>
      <c r="BP5" s="160" t="s">
        <v>60</v>
      </c>
      <c r="BQ5" s="160" t="s">
        <v>67</v>
      </c>
      <c r="BR5" s="160" t="s">
        <v>66</v>
      </c>
      <c r="BS5" s="160" t="s">
        <v>60</v>
      </c>
      <c r="BT5" s="160" t="s">
        <v>67</v>
      </c>
      <c r="BU5" s="160" t="s">
        <v>66</v>
      </c>
      <c r="BV5" s="160" t="s">
        <v>60</v>
      </c>
      <c r="BW5" s="160" t="s">
        <v>67</v>
      </c>
      <c r="BX5" s="160" t="s">
        <v>66</v>
      </c>
      <c r="BY5" s="160" t="s">
        <v>60</v>
      </c>
      <c r="BZ5" s="160" t="s">
        <v>67</v>
      </c>
      <c r="CA5" s="160" t="s">
        <v>66</v>
      </c>
      <c r="CB5" s="160" t="s">
        <v>60</v>
      </c>
      <c r="CC5" s="160" t="s">
        <v>67</v>
      </c>
      <c r="CD5" s="160" t="s">
        <v>66</v>
      </c>
      <c r="CE5" s="160" t="s">
        <v>60</v>
      </c>
      <c r="CF5" s="160" t="s">
        <v>67</v>
      </c>
      <c r="CG5" s="160" t="s">
        <v>66</v>
      </c>
      <c r="CH5" s="160" t="s">
        <v>60</v>
      </c>
      <c r="CI5" s="160" t="s">
        <v>67</v>
      </c>
      <c r="CJ5" s="160" t="s">
        <v>66</v>
      </c>
      <c r="CK5" s="160" t="s">
        <v>60</v>
      </c>
      <c r="CL5" s="160" t="s">
        <v>67</v>
      </c>
      <c r="CM5" s="160" t="s">
        <v>66</v>
      </c>
      <c r="CN5" s="160" t="s">
        <v>60</v>
      </c>
      <c r="CO5" s="160" t="s">
        <v>67</v>
      </c>
      <c r="CP5" s="160" t="s">
        <v>66</v>
      </c>
      <c r="CQ5" s="160" t="s">
        <v>60</v>
      </c>
      <c r="CR5" s="160" t="s">
        <v>67</v>
      </c>
      <c r="CS5" s="160" t="s">
        <v>66</v>
      </c>
      <c r="CT5" s="160" t="s">
        <v>60</v>
      </c>
      <c r="CU5" s="160" t="s">
        <v>67</v>
      </c>
      <c r="CV5" s="160" t="s">
        <v>66</v>
      </c>
      <c r="CW5" s="160" t="s">
        <v>60</v>
      </c>
      <c r="CX5" s="160" t="s">
        <v>67</v>
      </c>
      <c r="CY5" s="160" t="s">
        <v>66</v>
      </c>
      <c r="CZ5" s="160" t="s">
        <v>60</v>
      </c>
      <c r="DA5" s="160" t="s">
        <v>67</v>
      </c>
      <c r="DB5" s="160" t="s">
        <v>66</v>
      </c>
      <c r="DC5" s="160" t="s">
        <v>60</v>
      </c>
      <c r="DD5" s="160" t="s">
        <v>67</v>
      </c>
      <c r="DE5" s="160" t="s">
        <v>66</v>
      </c>
      <c r="DF5" s="160" t="s">
        <v>60</v>
      </c>
      <c r="DG5" s="160" t="s">
        <v>67</v>
      </c>
      <c r="DH5" s="160" t="s">
        <v>66</v>
      </c>
      <c r="DI5" s="160" t="s">
        <v>60</v>
      </c>
      <c r="DJ5" s="160" t="s">
        <v>67</v>
      </c>
      <c r="DK5" s="160" t="s">
        <v>66</v>
      </c>
      <c r="DL5" s="160" t="s">
        <v>60</v>
      </c>
      <c r="DM5" s="160" t="s">
        <v>67</v>
      </c>
      <c r="DN5" s="160" t="s">
        <v>66</v>
      </c>
      <c r="DO5" s="160" t="s">
        <v>60</v>
      </c>
      <c r="DP5" s="160" t="s">
        <v>67</v>
      </c>
      <c r="DQ5" s="160" t="s">
        <v>66</v>
      </c>
      <c r="DR5" s="160" t="s">
        <v>60</v>
      </c>
      <c r="DS5" s="160" t="s">
        <v>67</v>
      </c>
      <c r="DT5" s="160" t="s">
        <v>66</v>
      </c>
      <c r="DU5" s="160" t="s">
        <v>60</v>
      </c>
      <c r="DV5" s="160" t="s">
        <v>67</v>
      </c>
      <c r="DW5" s="160" t="s">
        <v>66</v>
      </c>
      <c r="DX5" s="160" t="s">
        <v>60</v>
      </c>
      <c r="DY5" s="160" t="s">
        <v>67</v>
      </c>
      <c r="DZ5" s="160" t="s">
        <v>66</v>
      </c>
      <c r="EA5" s="160" t="s">
        <v>60</v>
      </c>
      <c r="EB5" s="160" t="s">
        <v>67</v>
      </c>
      <c r="EC5" s="160" t="s">
        <v>66</v>
      </c>
      <c r="ED5" s="160" t="s">
        <v>60</v>
      </c>
      <c r="EE5" s="160" t="s">
        <v>67</v>
      </c>
      <c r="EF5" s="160" t="s">
        <v>66</v>
      </c>
      <c r="EG5" s="160" t="s">
        <v>60</v>
      </c>
      <c r="EH5" s="160" t="s">
        <v>67</v>
      </c>
      <c r="EI5" s="160" t="s">
        <v>66</v>
      </c>
      <c r="EJ5" s="160" t="s">
        <v>60</v>
      </c>
      <c r="EK5" s="160" t="s">
        <v>67</v>
      </c>
      <c r="EL5" s="160" t="s">
        <v>66</v>
      </c>
      <c r="EM5" s="160" t="s">
        <v>60</v>
      </c>
      <c r="EN5" s="160" t="s">
        <v>67</v>
      </c>
      <c r="EO5" s="160" t="s">
        <v>66</v>
      </c>
      <c r="EP5" s="160" t="s">
        <v>60</v>
      </c>
      <c r="EQ5" s="160" t="s">
        <v>67</v>
      </c>
    </row>
    <row r="6" ht="29" customHeight="1" spans="1:147">
      <c r="A6" s="88" t="s">
        <v>68</v>
      </c>
      <c r="B6" s="89" t="s">
        <v>69</v>
      </c>
      <c r="C6" s="90">
        <v>4750000</v>
      </c>
      <c r="D6" s="90">
        <v>4621911.78946556</v>
      </c>
      <c r="E6" s="90">
        <v>4374736.906227</v>
      </c>
      <c r="F6" s="91">
        <f t="shared" ref="F6:F13" si="0">E6/D6</f>
        <v>0.946521072989335</v>
      </c>
      <c r="G6" s="92">
        <f ca="1" t="shared" ref="G6:G28" si="1">L6-J6</f>
        <v>4627448.30084813</v>
      </c>
      <c r="H6" s="93">
        <f ca="1" t="shared" ref="H6:H13" si="2">G6/E6-1</f>
        <v>0.0577660782895133</v>
      </c>
      <c r="I6" s="130" t="s">
        <v>70</v>
      </c>
      <c r="J6" s="131">
        <f>298812+30183+5023+1890</f>
        <v>335908</v>
      </c>
      <c r="K6" s="131">
        <v>4747367.10219829</v>
      </c>
      <c r="L6" s="131">
        <f ca="1">SUMIF($M$5:$EQ$5,$L$5,M6:EP6)</f>
        <v>4963356.30084813</v>
      </c>
      <c r="M6" s="132">
        <v>37844.8372532925</v>
      </c>
      <c r="N6" s="92">
        <v>40435</v>
      </c>
      <c r="O6" s="133">
        <v>0.068</v>
      </c>
      <c r="P6" s="134">
        <v>507518.37</v>
      </c>
      <c r="Q6" s="161">
        <v>520000</v>
      </c>
      <c r="R6" s="162">
        <v>0.024593454617219</v>
      </c>
      <c r="S6" s="161">
        <v>57598</v>
      </c>
      <c r="T6" s="161">
        <v>60000</v>
      </c>
      <c r="U6" s="162">
        <v>0.041702836904059</v>
      </c>
      <c r="V6" s="161">
        <v>23158</v>
      </c>
      <c r="W6" s="161">
        <v>34168</v>
      </c>
      <c r="X6" s="162">
        <v>0.475429657137922</v>
      </c>
      <c r="Y6" s="163">
        <v>111385.54</v>
      </c>
      <c r="Z6" s="163">
        <v>90000</v>
      </c>
      <c r="AA6" s="163">
        <v>-0.191995657605108</v>
      </c>
      <c r="AB6" s="163">
        <v>39359.18</v>
      </c>
      <c r="AC6" s="163">
        <v>45000</v>
      </c>
      <c r="AD6" s="163">
        <v>0.143316502020621</v>
      </c>
      <c r="AE6" s="161">
        <v>21392.52</v>
      </c>
      <c r="AF6" s="161">
        <v>27000</v>
      </c>
      <c r="AG6" s="162">
        <v>0.262123396402107</v>
      </c>
      <c r="AH6" s="163">
        <v>20720.190354</v>
      </c>
      <c r="AI6" s="163">
        <v>30021.09</v>
      </c>
      <c r="AJ6" s="163">
        <v>0.448880994194365</v>
      </c>
      <c r="AK6" s="161">
        <v>5814.79</v>
      </c>
      <c r="AL6" s="161">
        <v>2000</v>
      </c>
      <c r="AM6" s="162">
        <v>-0.656049487599724</v>
      </c>
      <c r="AN6" s="165"/>
      <c r="AO6" s="161">
        <v>2405</v>
      </c>
      <c r="AP6" s="165"/>
      <c r="AQ6" s="163">
        <v>181581</v>
      </c>
      <c r="AR6" s="163">
        <v>250000</v>
      </c>
      <c r="AS6" s="163">
        <v>0.376796030421685</v>
      </c>
      <c r="AT6" s="163">
        <v>88508.7</v>
      </c>
      <c r="AU6" s="163">
        <v>103600</v>
      </c>
      <c r="AV6" s="163">
        <v>0.17050640219549</v>
      </c>
      <c r="AW6" s="161">
        <v>44187.07</v>
      </c>
      <c r="AX6" s="161">
        <v>54500</v>
      </c>
      <c r="AY6" s="162">
        <v>0.233392483366741</v>
      </c>
      <c r="AZ6" s="161">
        <v>16753.75</v>
      </c>
      <c r="BA6" s="161">
        <v>30000</v>
      </c>
      <c r="BB6" s="162">
        <v>0.790643885697232</v>
      </c>
      <c r="BC6" s="161">
        <v>463720.58</v>
      </c>
      <c r="BD6" s="161">
        <v>670000</v>
      </c>
      <c r="BE6" s="162">
        <v>0.444835594745439</v>
      </c>
      <c r="BF6" s="161">
        <v>5157.55</v>
      </c>
      <c r="BG6" s="161">
        <v>10000</v>
      </c>
      <c r="BH6" s="162">
        <v>0.938905100289866</v>
      </c>
      <c r="BI6" s="161">
        <v>31573.1</v>
      </c>
      <c r="BJ6" s="161">
        <v>28600</v>
      </c>
      <c r="BK6" s="162">
        <v>-0.094165602997488</v>
      </c>
      <c r="BL6" s="161">
        <v>30996</v>
      </c>
      <c r="BM6" s="161">
        <v>37000</v>
      </c>
      <c r="BN6" s="162">
        <v>0.193702413214608</v>
      </c>
      <c r="BO6" s="163">
        <v>25695.48</v>
      </c>
      <c r="BP6" s="163">
        <v>35000</v>
      </c>
      <c r="BQ6" s="163">
        <v>0.362107265557989</v>
      </c>
      <c r="BR6" s="161">
        <v>6057</v>
      </c>
      <c r="BS6" s="161">
        <v>5000</v>
      </c>
      <c r="BT6" s="162">
        <v>-0.17450883275549</v>
      </c>
      <c r="BU6" s="161">
        <v>32091</v>
      </c>
      <c r="BV6" s="161">
        <v>50073</v>
      </c>
      <c r="BW6" s="162">
        <v>0.560344021688324</v>
      </c>
      <c r="BX6" s="161">
        <v>317732.62</v>
      </c>
      <c r="BY6" s="161">
        <v>350000</v>
      </c>
      <c r="BZ6" s="162">
        <v>0.101555137775907</v>
      </c>
      <c r="CA6" s="161">
        <v>18124.63</v>
      </c>
      <c r="CB6" s="161">
        <v>23000</v>
      </c>
      <c r="CC6" s="162">
        <v>0.268991422169721</v>
      </c>
      <c r="CD6" s="161">
        <v>103725.96</v>
      </c>
      <c r="CE6" s="161">
        <v>126591</v>
      </c>
      <c r="CF6" s="162">
        <v>0.220437005355265</v>
      </c>
      <c r="CG6" s="161">
        <v>507148.25</v>
      </c>
      <c r="CH6" s="161">
        <v>420000</v>
      </c>
      <c r="CI6" s="162">
        <v>-0.171839792407841</v>
      </c>
      <c r="CJ6" s="161">
        <v>14423.62</v>
      </c>
      <c r="CK6" s="161">
        <v>20200.3</v>
      </c>
      <c r="CL6" s="162">
        <v>0.400501399787294</v>
      </c>
      <c r="CM6" s="165"/>
      <c r="CN6" s="165"/>
      <c r="CO6" s="165"/>
      <c r="CP6" s="161">
        <v>280858.4861</v>
      </c>
      <c r="CQ6" s="161">
        <v>222196</v>
      </c>
      <c r="CR6" s="162">
        <v>-0.208868483607482</v>
      </c>
      <c r="CS6" s="161">
        <v>147044.09108</v>
      </c>
      <c r="CT6" s="161">
        <v>169571.25</v>
      </c>
      <c r="CU6" s="162">
        <v>0.153200028335338</v>
      </c>
      <c r="CV6" s="161">
        <v>149.81</v>
      </c>
      <c r="CW6" s="161">
        <v>299.61</v>
      </c>
      <c r="CX6" s="162">
        <v>0.99993324878179</v>
      </c>
      <c r="CY6" s="161">
        <v>392.6</v>
      </c>
      <c r="CZ6" s="161">
        <v>432.82</v>
      </c>
      <c r="DA6" s="162">
        <v>0.102445236882323</v>
      </c>
      <c r="DB6" s="161">
        <v>641.31</v>
      </c>
      <c r="DC6" s="161">
        <v>505</v>
      </c>
      <c r="DD6" s="162">
        <v>-0.212549313124698</v>
      </c>
      <c r="DE6" s="165"/>
      <c r="DF6" s="165"/>
      <c r="DG6" s="165"/>
      <c r="DH6" s="165"/>
      <c r="DI6" s="165"/>
      <c r="DJ6" s="165"/>
      <c r="DK6" s="161">
        <v>8099</v>
      </c>
      <c r="DL6" s="161">
        <v>9000</v>
      </c>
      <c r="DM6" s="162">
        <v>0.111248302259538</v>
      </c>
      <c r="DN6" s="161">
        <v>194733.56</v>
      </c>
      <c r="DO6" s="161">
        <v>183630</v>
      </c>
      <c r="DP6" s="162">
        <v>-0.057019242086469</v>
      </c>
      <c r="DQ6" s="163">
        <v>217.42</v>
      </c>
      <c r="DR6" s="163">
        <v>962.43</v>
      </c>
      <c r="DS6" s="163">
        <v>3.42659368963297</v>
      </c>
      <c r="DT6" s="163">
        <v>1325.88</v>
      </c>
      <c r="DU6" s="163">
        <v>2000</v>
      </c>
      <c r="DV6" s="163">
        <v>0.508432135638218</v>
      </c>
      <c r="DW6" s="161">
        <v>4212.6</v>
      </c>
      <c r="DX6" s="161">
        <v>5600</v>
      </c>
      <c r="DY6" s="162">
        <v>0.329345297441011</v>
      </c>
      <c r="DZ6" s="161">
        <v>2553.97</v>
      </c>
      <c r="EA6" s="161">
        <v>3000</v>
      </c>
      <c r="EB6" s="162">
        <v>0.17464183212802</v>
      </c>
      <c r="EC6" s="161">
        <v>16297.517411</v>
      </c>
      <c r="ED6" s="161">
        <v>10000.8008481323</v>
      </c>
      <c r="EE6" s="162">
        <v>-0.386360474670685</v>
      </c>
      <c r="EF6" s="161">
        <v>1055095.65</v>
      </c>
      <c r="EG6" s="161">
        <v>1000000</v>
      </c>
      <c r="EH6" s="162">
        <v>-0.052218630604723</v>
      </c>
      <c r="EI6" s="165"/>
      <c r="EJ6" s="165"/>
      <c r="EK6" s="165"/>
      <c r="EL6" s="161">
        <v>323477.47</v>
      </c>
      <c r="EM6" s="161">
        <v>300000</v>
      </c>
      <c r="EN6" s="162">
        <f t="shared" ref="EN6:EN11" si="3">EM6/EL6-1</f>
        <v>-0.0725783777151465</v>
      </c>
      <c r="EO6" s="165"/>
      <c r="EP6" s="161">
        <v>32000</v>
      </c>
      <c r="EQ6" s="166"/>
    </row>
    <row r="7" ht="29" customHeight="1" spans="1:147">
      <c r="A7" s="94" t="s">
        <v>71</v>
      </c>
      <c r="B7" s="95" t="s">
        <v>72</v>
      </c>
      <c r="C7" s="90"/>
      <c r="D7" s="90">
        <v>4130065.89940682</v>
      </c>
      <c r="E7" s="90">
        <v>3932190.34781549</v>
      </c>
      <c r="F7" s="91">
        <f t="shared" si="0"/>
        <v>0.952089008647598</v>
      </c>
      <c r="G7" s="92">
        <f ca="1" t="shared" si="1"/>
        <v>4158891.53341717</v>
      </c>
      <c r="H7" s="93">
        <f ca="1" t="shared" si="2"/>
        <v>0.0576526479008372</v>
      </c>
      <c r="I7" s="135" t="s">
        <v>73</v>
      </c>
      <c r="J7" s="90">
        <f>298812-4665-6800-5000+5023+1890</f>
        <v>289260</v>
      </c>
      <c r="K7" s="90">
        <v>4256895.77610826</v>
      </c>
      <c r="L7" s="90">
        <f ca="1">SUMIF($M$5:$EQ$5,$L$5,M7:EP7)</f>
        <v>4448151.53341717</v>
      </c>
      <c r="M7" s="136">
        <v>5471.6102392592</v>
      </c>
      <c r="N7" s="92">
        <v>6553</v>
      </c>
      <c r="O7" s="133">
        <v>0.198</v>
      </c>
      <c r="P7" s="137">
        <v>406127.99</v>
      </c>
      <c r="Q7" s="153">
        <v>421363.47</v>
      </c>
      <c r="R7" s="149">
        <v>0.037513986662185</v>
      </c>
      <c r="S7" s="153">
        <v>53449</v>
      </c>
      <c r="T7" s="153">
        <v>53160</v>
      </c>
      <c r="U7" s="149">
        <v>-0.005407023517746</v>
      </c>
      <c r="V7" s="153">
        <v>11134</v>
      </c>
      <c r="W7" s="153">
        <v>19738</v>
      </c>
      <c r="X7" s="149">
        <v>0.7727680977187</v>
      </c>
      <c r="Y7" s="164">
        <v>75225.58</v>
      </c>
      <c r="Z7" s="164">
        <v>61044.59</v>
      </c>
      <c r="AA7" s="164">
        <v>-0.188512870223134</v>
      </c>
      <c r="AB7" s="164">
        <v>22799.179992</v>
      </c>
      <c r="AC7" s="164">
        <v>27940</v>
      </c>
      <c r="AD7" s="164">
        <v>0.225482671297997</v>
      </c>
      <c r="AE7" s="153">
        <v>15446.11</v>
      </c>
      <c r="AF7" s="153">
        <v>19756</v>
      </c>
      <c r="AG7" s="149">
        <v>0.279027535088122</v>
      </c>
      <c r="AH7" s="164">
        <v>15848.97</v>
      </c>
      <c r="AI7" s="164">
        <v>20321.64</v>
      </c>
      <c r="AJ7" s="164">
        <v>0.282205720624116</v>
      </c>
      <c r="AK7" s="153">
        <v>5512.8</v>
      </c>
      <c r="AL7" s="153">
        <v>1891.91</v>
      </c>
      <c r="AM7" s="149">
        <v>-0.656815048614134</v>
      </c>
      <c r="AN7" s="151"/>
      <c r="AO7" s="153">
        <v>2628</v>
      </c>
      <c r="AP7" s="151"/>
      <c r="AQ7" s="164">
        <v>157438</v>
      </c>
      <c r="AR7" s="164">
        <v>219280</v>
      </c>
      <c r="AS7" s="164">
        <v>0.39280224596349</v>
      </c>
      <c r="AT7" s="164">
        <v>74443.9</v>
      </c>
      <c r="AU7" s="164">
        <v>85097.79415</v>
      </c>
      <c r="AV7" s="164">
        <v>0.143113057617884</v>
      </c>
      <c r="AW7" s="153">
        <v>26509.48</v>
      </c>
      <c r="AX7" s="153">
        <v>32490</v>
      </c>
      <c r="AY7" s="149">
        <v>0.225599295044641</v>
      </c>
      <c r="AZ7" s="153">
        <v>12018.15</v>
      </c>
      <c r="BA7" s="153">
        <v>22170.64</v>
      </c>
      <c r="BB7" s="149">
        <v>0.844763129100569</v>
      </c>
      <c r="BC7" s="153">
        <v>451556.85</v>
      </c>
      <c r="BD7" s="153">
        <v>646081</v>
      </c>
      <c r="BE7" s="149">
        <v>0.430785514603532</v>
      </c>
      <c r="BF7" s="153">
        <v>3703.62</v>
      </c>
      <c r="BG7" s="153">
        <v>6444.64</v>
      </c>
      <c r="BH7" s="149">
        <v>0.74009212608205</v>
      </c>
      <c r="BI7" s="153">
        <v>26141.9</v>
      </c>
      <c r="BJ7" s="153">
        <v>21880</v>
      </c>
      <c r="BK7" s="149">
        <v>-0.163029466106136</v>
      </c>
      <c r="BL7" s="153">
        <v>24890</v>
      </c>
      <c r="BM7" s="153">
        <v>29650</v>
      </c>
      <c r="BN7" s="149">
        <v>0.191241462434713</v>
      </c>
      <c r="BO7" s="164">
        <v>20703.61</v>
      </c>
      <c r="BP7" s="164">
        <v>27614.86</v>
      </c>
      <c r="BQ7" s="164">
        <v>0.333818594921369</v>
      </c>
      <c r="BR7" s="153">
        <v>5647</v>
      </c>
      <c r="BS7" s="153">
        <v>4250</v>
      </c>
      <c r="BT7" s="149">
        <v>-0.247387993624934</v>
      </c>
      <c r="BU7" s="153">
        <v>29047</v>
      </c>
      <c r="BV7" s="153">
        <v>42309.67</v>
      </c>
      <c r="BW7" s="149">
        <v>0.4565934519916</v>
      </c>
      <c r="BX7" s="153">
        <v>248687.74</v>
      </c>
      <c r="BY7" s="153">
        <v>275700</v>
      </c>
      <c r="BZ7" s="149">
        <v>0.108619186454467</v>
      </c>
      <c r="CA7" s="153">
        <v>9063.63</v>
      </c>
      <c r="CB7" s="153">
        <v>11794.08</v>
      </c>
      <c r="CC7" s="149">
        <v>0.301253471291304</v>
      </c>
      <c r="CD7" s="153">
        <v>98412.28</v>
      </c>
      <c r="CE7" s="153">
        <v>116501.47</v>
      </c>
      <c r="CF7" s="149">
        <v>0.183810292780535</v>
      </c>
      <c r="CG7" s="153">
        <v>484915.26</v>
      </c>
      <c r="CH7" s="153">
        <v>394153.56</v>
      </c>
      <c r="CI7" s="149">
        <v>-0.187170228464247</v>
      </c>
      <c r="CJ7" s="153">
        <v>14931.07</v>
      </c>
      <c r="CK7" s="153">
        <v>18177.15</v>
      </c>
      <c r="CL7" s="149">
        <v>0.217404378922609</v>
      </c>
      <c r="CM7" s="151"/>
      <c r="CN7" s="151"/>
      <c r="CO7" s="151"/>
      <c r="CP7" s="153">
        <v>228802.49371</v>
      </c>
      <c r="CQ7" s="153">
        <v>182554</v>
      </c>
      <c r="CR7" s="149">
        <v>-0.202132821894059</v>
      </c>
      <c r="CS7" s="153">
        <v>140339.818675</v>
      </c>
      <c r="CT7" s="153">
        <v>161778.267</v>
      </c>
      <c r="CU7" s="149">
        <v>0.152760980649742</v>
      </c>
      <c r="CV7" s="153">
        <v>214.51</v>
      </c>
      <c r="CW7" s="153">
        <v>214.51</v>
      </c>
      <c r="CX7" s="151"/>
      <c r="CY7" s="153">
        <v>112.26</v>
      </c>
      <c r="CZ7" s="153">
        <v>115.87</v>
      </c>
      <c r="DA7" s="149">
        <v>0.032157491537502</v>
      </c>
      <c r="DB7" s="151"/>
      <c r="DC7" s="151"/>
      <c r="DD7" s="151"/>
      <c r="DE7" s="151"/>
      <c r="DF7" s="151"/>
      <c r="DG7" s="151"/>
      <c r="DH7" s="151"/>
      <c r="DI7" s="151"/>
      <c r="DJ7" s="151"/>
      <c r="DK7" s="153">
        <v>6566.21</v>
      </c>
      <c r="DL7" s="153">
        <v>7747.62</v>
      </c>
      <c r="DM7" s="149">
        <v>0.179922664672619</v>
      </c>
      <c r="DN7" s="153">
        <v>185502.65</v>
      </c>
      <c r="DO7" s="153">
        <v>169858.6</v>
      </c>
      <c r="DP7" s="149">
        <v>-0.084333296586329</v>
      </c>
      <c r="DQ7" s="164">
        <v>252.01</v>
      </c>
      <c r="DR7" s="164">
        <v>910.17</v>
      </c>
      <c r="DS7" s="164">
        <v>2.61164239514305</v>
      </c>
      <c r="DT7" s="164">
        <v>1205.18</v>
      </c>
      <c r="DU7" s="164">
        <v>1720</v>
      </c>
      <c r="DV7" s="164">
        <v>0.427172704492275</v>
      </c>
      <c r="DW7" s="153">
        <v>3879.36</v>
      </c>
      <c r="DX7" s="153">
        <v>4765.14</v>
      </c>
      <c r="DY7" s="149">
        <v>0.22833147735709</v>
      </c>
      <c r="DZ7" s="153">
        <v>2235.03</v>
      </c>
      <c r="EA7" s="153">
        <v>2629</v>
      </c>
      <c r="EB7" s="149">
        <v>0.176270564600922</v>
      </c>
      <c r="EC7" s="153">
        <v>16045.063492</v>
      </c>
      <c r="ED7" s="153">
        <v>9684.74226716667</v>
      </c>
      <c r="EE7" s="149">
        <v>-0.396403618346824</v>
      </c>
      <c r="EF7" s="153">
        <v>1049404.91</v>
      </c>
      <c r="EG7" s="153">
        <v>993792.14</v>
      </c>
      <c r="EH7" s="149">
        <v>-0.052994577660209</v>
      </c>
      <c r="EI7" s="151"/>
      <c r="EJ7" s="151"/>
      <c r="EK7" s="151"/>
      <c r="EL7" s="153">
        <v>323211.55</v>
      </c>
      <c r="EM7" s="153">
        <v>298943</v>
      </c>
      <c r="EN7" s="149">
        <f t="shared" si="3"/>
        <v>-0.0750856521061825</v>
      </c>
      <c r="EO7" s="151"/>
      <c r="EP7" s="153">
        <v>32000</v>
      </c>
      <c r="EQ7" s="167"/>
    </row>
    <row r="8" ht="29" customHeight="1" spans="1:147">
      <c r="A8" s="94" t="s">
        <v>74</v>
      </c>
      <c r="B8" s="95" t="s">
        <v>75</v>
      </c>
      <c r="C8" s="90"/>
      <c r="D8" s="90">
        <v>18416.9755678842</v>
      </c>
      <c r="E8" s="90">
        <v>16648.089271</v>
      </c>
      <c r="F8" s="91">
        <f t="shared" si="0"/>
        <v>0.903953486262489</v>
      </c>
      <c r="G8" s="92">
        <f ca="1" t="shared" si="1"/>
        <v>18708.65</v>
      </c>
      <c r="H8" s="93">
        <f ca="1" t="shared" si="2"/>
        <v>0.123771604984686</v>
      </c>
      <c r="I8" s="135"/>
      <c r="J8" s="90"/>
      <c r="K8" s="90">
        <v>16187.510745</v>
      </c>
      <c r="L8" s="90">
        <f ca="1">SUMIF($M$5:$EQ$5,$L$5,M8:EP8)</f>
        <v>18708.65</v>
      </c>
      <c r="M8" s="136">
        <v>1213.65</v>
      </c>
      <c r="N8" s="92">
        <v>1211</v>
      </c>
      <c r="O8" s="133">
        <v>-0.002</v>
      </c>
      <c r="P8" s="137">
        <v>1370.505</v>
      </c>
      <c r="Q8" s="153">
        <v>2295.18</v>
      </c>
      <c r="R8" s="149">
        <v>0.674696553460221</v>
      </c>
      <c r="S8" s="153">
        <v>122.44</v>
      </c>
      <c r="T8" s="153">
        <v>105</v>
      </c>
      <c r="U8" s="149">
        <v>-0.142437112054884</v>
      </c>
      <c r="V8" s="151"/>
      <c r="W8" s="151"/>
      <c r="X8" s="151"/>
      <c r="Y8" s="164">
        <v>549</v>
      </c>
      <c r="Z8" s="164">
        <v>513.64</v>
      </c>
      <c r="AA8" s="164">
        <v>-0.064408014571949</v>
      </c>
      <c r="AB8" s="164">
        <v>260.42</v>
      </c>
      <c r="AC8" s="164">
        <v>262</v>
      </c>
      <c r="AD8" s="164">
        <v>0.006067122340834</v>
      </c>
      <c r="AE8" s="153">
        <v>31.19</v>
      </c>
      <c r="AF8" s="153">
        <v>100</v>
      </c>
      <c r="AG8" s="149">
        <v>2.20615581917281</v>
      </c>
      <c r="AH8" s="164">
        <v>90.77</v>
      </c>
      <c r="AI8" s="164">
        <v>151.05</v>
      </c>
      <c r="AJ8" s="164">
        <v>0.664096066982483</v>
      </c>
      <c r="AK8" s="153">
        <v>3.5</v>
      </c>
      <c r="AL8" s="153">
        <v>4</v>
      </c>
      <c r="AM8" s="149">
        <v>0.142857142857143</v>
      </c>
      <c r="AN8" s="153">
        <v>0.92</v>
      </c>
      <c r="AO8" s="153">
        <v>2.48</v>
      </c>
      <c r="AP8" s="149">
        <v>1.69565217391304</v>
      </c>
      <c r="AQ8" s="164">
        <v>1043</v>
      </c>
      <c r="AR8" s="164">
        <v>1050</v>
      </c>
      <c r="AS8" s="164">
        <v>0.006711409395973</v>
      </c>
      <c r="AT8" s="164">
        <v>136.39</v>
      </c>
      <c r="AU8" s="164">
        <v>201</v>
      </c>
      <c r="AV8" s="164">
        <v>0.473715081750862</v>
      </c>
      <c r="AW8" s="153">
        <v>572.37</v>
      </c>
      <c r="AX8" s="153">
        <v>652.5</v>
      </c>
      <c r="AY8" s="149">
        <v>0.139996855181089</v>
      </c>
      <c r="AZ8" s="153">
        <v>103.93</v>
      </c>
      <c r="BA8" s="153">
        <v>187.5</v>
      </c>
      <c r="BB8" s="149">
        <v>0.804098912729722</v>
      </c>
      <c r="BC8" s="153">
        <v>169.36</v>
      </c>
      <c r="BD8" s="153">
        <v>456.74</v>
      </c>
      <c r="BE8" s="149">
        <v>1.69685876239962</v>
      </c>
      <c r="BF8" s="153">
        <v>12.14</v>
      </c>
      <c r="BG8" s="153">
        <v>42.83</v>
      </c>
      <c r="BH8" s="149">
        <v>2.52800658978583</v>
      </c>
      <c r="BI8" s="153">
        <v>122.26</v>
      </c>
      <c r="BJ8" s="153">
        <v>130</v>
      </c>
      <c r="BK8" s="149">
        <v>0.063307704891215</v>
      </c>
      <c r="BL8" s="153">
        <v>20.9</v>
      </c>
      <c r="BM8" s="153">
        <v>32</v>
      </c>
      <c r="BN8" s="149">
        <v>0.5311004784689</v>
      </c>
      <c r="BO8" s="164">
        <v>38.82</v>
      </c>
      <c r="BP8" s="164">
        <v>139.42</v>
      </c>
      <c r="BQ8" s="164">
        <v>2.59144770736734</v>
      </c>
      <c r="BR8" s="153">
        <v>3</v>
      </c>
      <c r="BS8" s="153">
        <v>10</v>
      </c>
      <c r="BT8" s="149">
        <v>2.33333333333333</v>
      </c>
      <c r="BU8" s="153">
        <v>92</v>
      </c>
      <c r="BV8" s="153">
        <v>120</v>
      </c>
      <c r="BW8" s="149">
        <v>0.304347826086957</v>
      </c>
      <c r="BX8" s="153">
        <v>2306.82</v>
      </c>
      <c r="BY8" s="153">
        <v>2477.3</v>
      </c>
      <c r="BZ8" s="149">
        <v>0.073902601850166</v>
      </c>
      <c r="CA8" s="153">
        <v>272.77</v>
      </c>
      <c r="CB8" s="153">
        <v>303.36</v>
      </c>
      <c r="CC8" s="149">
        <v>0.112145763830333</v>
      </c>
      <c r="CD8" s="153">
        <v>377.85</v>
      </c>
      <c r="CE8" s="153">
        <v>438.35</v>
      </c>
      <c r="CF8" s="149">
        <v>0.160116448326055</v>
      </c>
      <c r="CG8" s="153">
        <v>614.45</v>
      </c>
      <c r="CH8" s="153">
        <v>638.35</v>
      </c>
      <c r="CI8" s="149">
        <v>0.038896574172024</v>
      </c>
      <c r="CJ8" s="153">
        <v>44.47</v>
      </c>
      <c r="CK8" s="153">
        <v>10.02</v>
      </c>
      <c r="CL8" s="149">
        <v>-0.774679559253429</v>
      </c>
      <c r="CM8" s="151"/>
      <c r="CN8" s="151"/>
      <c r="CO8" s="151"/>
      <c r="CP8" s="153">
        <v>3875.53</v>
      </c>
      <c r="CQ8" s="153">
        <v>5484</v>
      </c>
      <c r="CR8" s="149">
        <v>0.41503226655451</v>
      </c>
      <c r="CS8" s="153">
        <v>404.717923</v>
      </c>
      <c r="CT8" s="153">
        <v>399.11</v>
      </c>
      <c r="CU8" s="149">
        <v>-0.013856374233271</v>
      </c>
      <c r="CV8" s="153">
        <v>30.41</v>
      </c>
      <c r="CW8" s="153">
        <v>43.8</v>
      </c>
      <c r="CX8" s="149">
        <v>0.440315685629727</v>
      </c>
      <c r="CY8" s="153">
        <v>135.34</v>
      </c>
      <c r="CZ8" s="153">
        <v>137.77</v>
      </c>
      <c r="DA8" s="149">
        <v>0.017954780552682</v>
      </c>
      <c r="DB8" s="153">
        <v>36.19</v>
      </c>
      <c r="DC8" s="153">
        <v>48.62</v>
      </c>
      <c r="DD8" s="149">
        <v>0.343465045592705</v>
      </c>
      <c r="DE8" s="153">
        <v>1.83</v>
      </c>
      <c r="DF8" s="153">
        <v>2</v>
      </c>
      <c r="DG8" s="149">
        <v>0.092896174863388</v>
      </c>
      <c r="DH8" s="153">
        <v>157.08</v>
      </c>
      <c r="DI8" s="153">
        <v>160</v>
      </c>
      <c r="DJ8" s="149">
        <v>0.018589253883371</v>
      </c>
      <c r="DK8" s="153">
        <v>66.81</v>
      </c>
      <c r="DL8" s="153">
        <v>76</v>
      </c>
      <c r="DM8" s="149">
        <v>0.137554258344559</v>
      </c>
      <c r="DN8" s="153">
        <v>628.76</v>
      </c>
      <c r="DO8" s="153">
        <v>658.61</v>
      </c>
      <c r="DP8" s="149">
        <v>0.047474394045423</v>
      </c>
      <c r="DQ8" s="164">
        <v>210.38</v>
      </c>
      <c r="DR8" s="164">
        <v>262.59</v>
      </c>
      <c r="DS8" s="164">
        <v>0.248169978134804</v>
      </c>
      <c r="DT8" s="164">
        <v>15.03</v>
      </c>
      <c r="DU8" s="164">
        <v>18</v>
      </c>
      <c r="DV8" s="164">
        <v>0.197604790419162</v>
      </c>
      <c r="DW8" s="153">
        <v>56.3</v>
      </c>
      <c r="DX8" s="153">
        <v>70.79</v>
      </c>
      <c r="DY8" s="149">
        <v>0.257371225577265</v>
      </c>
      <c r="DZ8" s="153">
        <v>11.08</v>
      </c>
      <c r="EA8" s="153">
        <v>13.2</v>
      </c>
      <c r="EB8" s="149">
        <v>0.191335740072202</v>
      </c>
      <c r="EC8" s="153">
        <v>44.247822</v>
      </c>
      <c r="ED8" s="153">
        <v>39.5</v>
      </c>
      <c r="EE8" s="149">
        <v>-0.107300693805901</v>
      </c>
      <c r="EF8" s="153">
        <v>830.1</v>
      </c>
      <c r="EG8" s="153">
        <v>753.17</v>
      </c>
      <c r="EH8" s="149">
        <v>-0.092675581255271</v>
      </c>
      <c r="EI8" s="151"/>
      <c r="EJ8" s="151"/>
      <c r="EK8" s="151"/>
      <c r="EL8" s="153">
        <v>110.78</v>
      </c>
      <c r="EM8" s="153">
        <v>194</v>
      </c>
      <c r="EN8" s="149">
        <f t="shared" si="3"/>
        <v>0.751218631521935</v>
      </c>
      <c r="EO8" s="151"/>
      <c r="EP8" s="153">
        <v>24.77</v>
      </c>
      <c r="EQ8" s="167"/>
    </row>
    <row r="9" ht="29" customHeight="1" spans="1:147">
      <c r="A9" s="94" t="s">
        <v>76</v>
      </c>
      <c r="B9" s="95" t="s">
        <v>77</v>
      </c>
      <c r="C9" s="90"/>
      <c r="D9" s="90">
        <v>391119.907992632</v>
      </c>
      <c r="E9" s="90">
        <f>SUM(E10:E13)</f>
        <v>365349.336226623</v>
      </c>
      <c r="F9" s="91">
        <f t="shared" si="0"/>
        <v>0.934110815534108</v>
      </c>
      <c r="G9" s="92">
        <f ca="1" t="shared" si="1"/>
        <v>341493.872366032</v>
      </c>
      <c r="H9" s="93">
        <f ca="1" t="shared" si="2"/>
        <v>-0.0652949423884929</v>
      </c>
      <c r="I9" s="138"/>
      <c r="J9" s="131">
        <f>SUM(J10:J13)</f>
        <v>29268</v>
      </c>
      <c r="K9" s="131">
        <v>393662.857130086</v>
      </c>
      <c r="L9" s="131">
        <f ca="1">SUMIF($M$5:$EQ$5,$L$5,M9:EP9)</f>
        <v>370761.872366032</v>
      </c>
      <c r="M9" s="132">
        <v>67621.7179069137</v>
      </c>
      <c r="N9" s="92">
        <v>68591</v>
      </c>
      <c r="O9" s="133">
        <v>0.014</v>
      </c>
      <c r="P9" s="134">
        <v>83492.3204071722</v>
      </c>
      <c r="Q9" s="161">
        <v>76962.0018010881</v>
      </c>
      <c r="R9" s="162">
        <v>-0.078214601944674</v>
      </c>
      <c r="S9" s="161">
        <v>3755.17</v>
      </c>
      <c r="T9" s="161">
        <v>5555</v>
      </c>
      <c r="U9" s="162">
        <v>0.479293880170538</v>
      </c>
      <c r="V9" s="161">
        <v>2643</v>
      </c>
      <c r="W9" s="161">
        <v>5690</v>
      </c>
      <c r="X9" s="162">
        <v>1.15285660234582</v>
      </c>
      <c r="Y9" s="163">
        <v>24139.300519</v>
      </c>
      <c r="Z9" s="163">
        <v>21950.7739309434</v>
      </c>
      <c r="AA9" s="163">
        <v>-0.090662386274781</v>
      </c>
      <c r="AB9" s="163">
        <v>10414.62</v>
      </c>
      <c r="AC9" s="163">
        <v>9530.66666666667</v>
      </c>
      <c r="AD9" s="163">
        <v>-0.084876196475084</v>
      </c>
      <c r="AE9" s="161">
        <v>3463.04</v>
      </c>
      <c r="AF9" s="161">
        <v>3970.85</v>
      </c>
      <c r="AG9" s="162">
        <v>0.146637058769174</v>
      </c>
      <c r="AH9" s="163">
        <v>4630.87</v>
      </c>
      <c r="AI9" s="163">
        <v>7323.38388833333</v>
      </c>
      <c r="AJ9" s="163">
        <v>0.581427223898173</v>
      </c>
      <c r="AK9" s="161">
        <v>207.18</v>
      </c>
      <c r="AL9" s="161">
        <v>187.42</v>
      </c>
      <c r="AM9" s="162">
        <v>-0.095376001544551</v>
      </c>
      <c r="AN9" s="161">
        <v>2311.65</v>
      </c>
      <c r="AO9" s="161">
        <v>4334.9718</v>
      </c>
      <c r="AP9" s="162">
        <v>0.875271689053273</v>
      </c>
      <c r="AQ9" s="163">
        <v>19508</v>
      </c>
      <c r="AR9" s="163">
        <v>26950</v>
      </c>
      <c r="AS9" s="163">
        <v>0.381484519171622</v>
      </c>
      <c r="AT9" s="163">
        <v>12312.25</v>
      </c>
      <c r="AU9" s="163">
        <v>13093</v>
      </c>
      <c r="AV9" s="163">
        <v>0.06341245507523</v>
      </c>
      <c r="AW9" s="161">
        <v>12055.17</v>
      </c>
      <c r="AX9" s="161">
        <v>13137.22</v>
      </c>
      <c r="AY9" s="162">
        <v>0.089758170146087</v>
      </c>
      <c r="AZ9" s="161">
        <v>4021.3</v>
      </c>
      <c r="BA9" s="161">
        <v>6198.48690333333</v>
      </c>
      <c r="BB9" s="162">
        <v>0.541413697892058</v>
      </c>
      <c r="BC9" s="161">
        <v>9105.102</v>
      </c>
      <c r="BD9" s="161">
        <v>17084.72232</v>
      </c>
      <c r="BE9" s="162">
        <v>0.876389997607935</v>
      </c>
      <c r="BF9" s="161">
        <v>1429.33</v>
      </c>
      <c r="BG9" s="161">
        <v>2454.71</v>
      </c>
      <c r="BH9" s="162">
        <v>0.717385068528611</v>
      </c>
      <c r="BI9" s="161">
        <v>9063.81</v>
      </c>
      <c r="BJ9" s="161">
        <v>7824.758</v>
      </c>
      <c r="BK9" s="162">
        <v>-0.136703218624398</v>
      </c>
      <c r="BL9" s="161">
        <v>3337.13</v>
      </c>
      <c r="BM9" s="161">
        <v>3901</v>
      </c>
      <c r="BN9" s="162">
        <v>0.168968544827442</v>
      </c>
      <c r="BO9" s="163">
        <v>4454.29723</v>
      </c>
      <c r="BP9" s="163">
        <v>5245.72</v>
      </c>
      <c r="BQ9" s="163">
        <v>0.177676236931319</v>
      </c>
      <c r="BR9" s="161">
        <v>404</v>
      </c>
      <c r="BS9" s="161">
        <v>687</v>
      </c>
      <c r="BT9" s="162">
        <v>0.700495049504951</v>
      </c>
      <c r="BU9" s="161">
        <v>6908.13</v>
      </c>
      <c r="BV9" s="161">
        <v>7599.48445833333</v>
      </c>
      <c r="BW9" s="162">
        <v>0.100078379870288</v>
      </c>
      <c r="BX9" s="161">
        <v>30609.42</v>
      </c>
      <c r="BY9" s="161">
        <v>33489.6</v>
      </c>
      <c r="BZ9" s="162">
        <v>0.094094563046278</v>
      </c>
      <c r="CA9" s="161">
        <v>4555.62</v>
      </c>
      <c r="CB9" s="161">
        <v>5324.62</v>
      </c>
      <c r="CC9" s="162">
        <v>0.168802490111115</v>
      </c>
      <c r="CD9" s="161">
        <v>8342.72</v>
      </c>
      <c r="CE9" s="161">
        <v>9155.01</v>
      </c>
      <c r="CF9" s="162">
        <v>0.097365127919911</v>
      </c>
      <c r="CG9" s="161">
        <v>18741.17</v>
      </c>
      <c r="CH9" s="161">
        <v>20906.05</v>
      </c>
      <c r="CI9" s="162">
        <v>0.115514666373551</v>
      </c>
      <c r="CJ9" s="161">
        <v>1977.76</v>
      </c>
      <c r="CK9" s="161">
        <v>3055.12333333333</v>
      </c>
      <c r="CL9" s="162">
        <v>0.544739166194753</v>
      </c>
      <c r="CM9" s="165"/>
      <c r="CN9" s="165"/>
      <c r="CO9" s="165"/>
      <c r="CP9" s="161">
        <v>22479.3823</v>
      </c>
      <c r="CQ9" s="161">
        <v>28384.995</v>
      </c>
      <c r="CR9" s="162">
        <v>0.262712410029167</v>
      </c>
      <c r="CS9" s="161">
        <v>2810.875184</v>
      </c>
      <c r="CT9" s="161">
        <v>3181.015</v>
      </c>
      <c r="CU9" s="162">
        <v>0.131681341849293</v>
      </c>
      <c r="CV9" s="161">
        <v>124.31</v>
      </c>
      <c r="CW9" s="161">
        <v>142.1</v>
      </c>
      <c r="CX9" s="162">
        <v>0.143109967017939</v>
      </c>
      <c r="CY9" s="161">
        <v>173.42</v>
      </c>
      <c r="CZ9" s="161">
        <v>202.3</v>
      </c>
      <c r="DA9" s="162">
        <v>0.166532118556107</v>
      </c>
      <c r="DB9" s="161">
        <v>718.43</v>
      </c>
      <c r="DC9" s="161">
        <v>830.33</v>
      </c>
      <c r="DD9" s="162">
        <v>0.155756301936167</v>
      </c>
      <c r="DE9" s="161">
        <v>898.42</v>
      </c>
      <c r="DF9" s="161">
        <v>570.2</v>
      </c>
      <c r="DG9" s="162">
        <v>-0.365330246432626</v>
      </c>
      <c r="DH9" s="161">
        <v>524.34</v>
      </c>
      <c r="DI9" s="161">
        <v>552.01</v>
      </c>
      <c r="DJ9" s="162">
        <v>0.052771102719609</v>
      </c>
      <c r="DK9" s="161">
        <v>1358.36</v>
      </c>
      <c r="DL9" s="161">
        <v>1203.38</v>
      </c>
      <c r="DM9" s="162">
        <v>-0.114093465649754</v>
      </c>
      <c r="DN9" s="161">
        <v>8361.02</v>
      </c>
      <c r="DO9" s="161">
        <v>9662.60671333333</v>
      </c>
      <c r="DP9" s="162">
        <v>0.155673196970386</v>
      </c>
      <c r="DQ9" s="163">
        <v>562.46</v>
      </c>
      <c r="DR9" s="163">
        <v>1031.53666666667</v>
      </c>
      <c r="DS9" s="163">
        <v>0.833973378847681</v>
      </c>
      <c r="DT9" s="163">
        <v>199.06</v>
      </c>
      <c r="DU9" s="163">
        <v>260</v>
      </c>
      <c r="DV9" s="163">
        <v>0.306138852607254</v>
      </c>
      <c r="DW9" s="161">
        <v>667.28</v>
      </c>
      <c r="DX9" s="161">
        <v>780.466666666667</v>
      </c>
      <c r="DY9" s="162">
        <v>0.169623945969708</v>
      </c>
      <c r="DZ9" s="161">
        <v>167.99</v>
      </c>
      <c r="EA9" s="161">
        <v>178.66</v>
      </c>
      <c r="EB9" s="162">
        <v>0.063515685457468</v>
      </c>
      <c r="EC9" s="161">
        <v>699.971583</v>
      </c>
      <c r="ED9" s="161">
        <v>708.639217333333</v>
      </c>
      <c r="EE9" s="162">
        <v>0.012382837452036</v>
      </c>
      <c r="EF9" s="161">
        <v>3990.87</v>
      </c>
      <c r="EG9" s="161">
        <v>4781.32</v>
      </c>
      <c r="EH9" s="162">
        <v>0.198064582409349</v>
      </c>
      <c r="EI9" s="165"/>
      <c r="EJ9" s="161">
        <v>5249.12</v>
      </c>
      <c r="EK9" s="165"/>
      <c r="EL9" s="161">
        <v>422.59</v>
      </c>
      <c r="EM9" s="161">
        <v>1333</v>
      </c>
      <c r="EN9" s="162">
        <f t="shared" si="3"/>
        <v>2.15435765162451</v>
      </c>
      <c r="EO9" s="165"/>
      <c r="EP9" s="161">
        <v>98.62</v>
      </c>
      <c r="EQ9" s="166"/>
    </row>
    <row r="10" ht="29" customHeight="1" spans="1:147">
      <c r="A10" s="94">
        <v>1</v>
      </c>
      <c r="B10" s="95" t="s">
        <v>78</v>
      </c>
      <c r="C10" s="90"/>
      <c r="D10" s="90">
        <v>74191.4507284233</v>
      </c>
      <c r="E10" s="90">
        <v>69235.569054</v>
      </c>
      <c r="F10" s="91">
        <f t="shared" si="0"/>
        <v>0.933201445371863</v>
      </c>
      <c r="G10" s="92">
        <f ca="1" t="shared" si="1"/>
        <v>80309.7427847184</v>
      </c>
      <c r="H10" s="93">
        <f ca="1" t="shared" si="2"/>
        <v>0.159949197818843</v>
      </c>
      <c r="I10" s="135" t="s">
        <v>79</v>
      </c>
      <c r="J10" s="90"/>
      <c r="K10" s="90">
        <v>69182.3272669091</v>
      </c>
      <c r="L10" s="90">
        <f ca="1">SUMIF($M$5:$EQ$5,$L$5,M10:EP10)</f>
        <v>80309.7427847184</v>
      </c>
      <c r="M10" s="136">
        <v>386.981132075472</v>
      </c>
      <c r="N10" s="92">
        <v>277</v>
      </c>
      <c r="O10" s="133">
        <v>-0.285</v>
      </c>
      <c r="P10" s="137">
        <v>9962.0935549091</v>
      </c>
      <c r="Q10" s="153">
        <v>8021.99889971844</v>
      </c>
      <c r="R10" s="149">
        <v>-0.194747684760963</v>
      </c>
      <c r="S10" s="153">
        <v>225.34</v>
      </c>
      <c r="T10" s="153">
        <v>220</v>
      </c>
      <c r="U10" s="149">
        <v>-0.023697523741901</v>
      </c>
      <c r="V10" s="153">
        <v>95</v>
      </c>
      <c r="W10" s="153">
        <v>500</v>
      </c>
      <c r="X10" s="149">
        <v>4.26315789473684</v>
      </c>
      <c r="Y10" s="164">
        <v>1234.362716</v>
      </c>
      <c r="Z10" s="164">
        <v>1983.48</v>
      </c>
      <c r="AA10" s="164">
        <v>0.606885864494954</v>
      </c>
      <c r="AB10" s="164">
        <v>955.38</v>
      </c>
      <c r="AC10" s="164">
        <v>1044</v>
      </c>
      <c r="AD10" s="164">
        <v>0.092758902216919</v>
      </c>
      <c r="AE10" s="153">
        <v>1035.91</v>
      </c>
      <c r="AF10" s="153">
        <v>1121.83</v>
      </c>
      <c r="AG10" s="149">
        <v>0.082941568282959</v>
      </c>
      <c r="AH10" s="164">
        <v>1287.17</v>
      </c>
      <c r="AI10" s="164">
        <v>1287.05</v>
      </c>
      <c r="AJ10" s="164">
        <v>-9.3227778771e-5</v>
      </c>
      <c r="AK10" s="153">
        <v>29.29</v>
      </c>
      <c r="AL10" s="153">
        <v>21.62</v>
      </c>
      <c r="AM10" s="149">
        <v>-0.261864117446227</v>
      </c>
      <c r="AN10" s="151"/>
      <c r="AO10" s="151"/>
      <c r="AP10" s="151"/>
      <c r="AQ10" s="164">
        <v>3379</v>
      </c>
      <c r="AR10" s="164">
        <v>4700</v>
      </c>
      <c r="AS10" s="164">
        <v>0.390944066291802</v>
      </c>
      <c r="AT10" s="164">
        <v>3596.79</v>
      </c>
      <c r="AU10" s="164">
        <v>3900</v>
      </c>
      <c r="AV10" s="164">
        <v>0.084300167649487</v>
      </c>
      <c r="AW10" s="153">
        <v>5232.2</v>
      </c>
      <c r="AX10" s="153">
        <v>5510</v>
      </c>
      <c r="AY10" s="149">
        <v>0.05309430067658</v>
      </c>
      <c r="AZ10" s="153">
        <v>1590.35</v>
      </c>
      <c r="BA10" s="153">
        <v>2502.25361</v>
      </c>
      <c r="BB10" s="149">
        <v>0.573398063319395</v>
      </c>
      <c r="BC10" s="153">
        <v>4197.55</v>
      </c>
      <c r="BD10" s="153">
        <v>9868.32</v>
      </c>
      <c r="BE10" s="149">
        <v>1.35097139998332</v>
      </c>
      <c r="BF10" s="153">
        <v>695.88</v>
      </c>
      <c r="BG10" s="153">
        <v>966.21</v>
      </c>
      <c r="BH10" s="149">
        <v>0.388472150370754</v>
      </c>
      <c r="BI10" s="153">
        <v>1284.6</v>
      </c>
      <c r="BJ10" s="153">
        <v>1303.84</v>
      </c>
      <c r="BK10" s="149">
        <v>0.01497742487934</v>
      </c>
      <c r="BL10" s="153">
        <v>721.1</v>
      </c>
      <c r="BM10" s="153">
        <v>883.5</v>
      </c>
      <c r="BN10" s="149">
        <v>0.225211482457357</v>
      </c>
      <c r="BO10" s="164">
        <v>1910.46</v>
      </c>
      <c r="BP10" s="164">
        <v>2232</v>
      </c>
      <c r="BQ10" s="164">
        <v>0.168305015545994</v>
      </c>
      <c r="BR10" s="153">
        <v>57</v>
      </c>
      <c r="BS10" s="153">
        <v>209</v>
      </c>
      <c r="BT10" s="149">
        <v>2.66666666666667</v>
      </c>
      <c r="BU10" s="153">
        <v>952.97</v>
      </c>
      <c r="BV10" s="153">
        <v>1028.4</v>
      </c>
      <c r="BW10" s="149">
        <v>0.079152544151442</v>
      </c>
      <c r="BX10" s="153">
        <v>8491.27</v>
      </c>
      <c r="BY10" s="153">
        <v>9334.32</v>
      </c>
      <c r="BZ10" s="149">
        <v>0.099284323781955</v>
      </c>
      <c r="CA10" s="153">
        <v>604.08</v>
      </c>
      <c r="CB10" s="153">
        <v>690.76</v>
      </c>
      <c r="CC10" s="149">
        <v>0.14349092835386</v>
      </c>
      <c r="CD10" s="153">
        <v>570.32</v>
      </c>
      <c r="CE10" s="153">
        <v>618.4</v>
      </c>
      <c r="CF10" s="149">
        <v>0.084303548884837</v>
      </c>
      <c r="CG10" s="153">
        <v>5356.81</v>
      </c>
      <c r="CH10" s="153">
        <v>6554.11</v>
      </c>
      <c r="CI10" s="149">
        <v>0.223509887414338</v>
      </c>
      <c r="CJ10" s="153">
        <v>224.36</v>
      </c>
      <c r="CK10" s="153">
        <v>325.71</v>
      </c>
      <c r="CL10" s="149">
        <v>0.451729363522909</v>
      </c>
      <c r="CM10" s="151"/>
      <c r="CN10" s="151"/>
      <c r="CO10" s="151"/>
      <c r="CP10" s="153">
        <v>11646.96</v>
      </c>
      <c r="CQ10" s="153">
        <v>11089</v>
      </c>
      <c r="CR10" s="149">
        <v>-0.047906063041343</v>
      </c>
      <c r="CS10" s="153">
        <v>295.577969</v>
      </c>
      <c r="CT10" s="153">
        <v>364.68</v>
      </c>
      <c r="CU10" s="149">
        <v>0.233786135122946</v>
      </c>
      <c r="CV10" s="151"/>
      <c r="CW10" s="151"/>
      <c r="CX10" s="151"/>
      <c r="CY10" s="151"/>
      <c r="CZ10" s="151"/>
      <c r="DA10" s="151"/>
      <c r="DB10" s="151"/>
      <c r="DC10" s="151"/>
      <c r="DD10" s="151"/>
      <c r="DE10" s="151"/>
      <c r="DF10" s="151"/>
      <c r="DG10" s="151"/>
      <c r="DH10" s="151"/>
      <c r="DI10" s="151"/>
      <c r="DJ10" s="151"/>
      <c r="DK10" s="151"/>
      <c r="DL10" s="151"/>
      <c r="DM10" s="151"/>
      <c r="DN10" s="153">
        <v>1181.64</v>
      </c>
      <c r="DO10" s="153">
        <v>1411.15</v>
      </c>
      <c r="DP10" s="149">
        <v>0.194230053146474</v>
      </c>
      <c r="DQ10" s="164"/>
      <c r="DR10" s="164"/>
      <c r="DS10" s="164"/>
      <c r="DT10" s="164">
        <v>79.29</v>
      </c>
      <c r="DU10" s="164">
        <v>60</v>
      </c>
      <c r="DV10" s="164">
        <v>-0.243284146802875</v>
      </c>
      <c r="DW10" s="153">
        <v>222.35</v>
      </c>
      <c r="DX10" s="153">
        <v>257.27</v>
      </c>
      <c r="DY10" s="149">
        <v>0.157049696424556</v>
      </c>
      <c r="DZ10" s="153">
        <v>108.31</v>
      </c>
      <c r="EA10" s="153">
        <v>112.36</v>
      </c>
      <c r="EB10" s="149">
        <v>0.037392669190287</v>
      </c>
      <c r="EC10" s="153">
        <v>92.723027</v>
      </c>
      <c r="ED10" s="153">
        <v>137.530275</v>
      </c>
      <c r="EE10" s="149">
        <v>0.483237545728527</v>
      </c>
      <c r="EF10" s="153">
        <v>1610.3</v>
      </c>
      <c r="EG10" s="153">
        <v>1741.95</v>
      </c>
      <c r="EH10" s="149">
        <v>0.081754952493324</v>
      </c>
      <c r="EI10" s="151"/>
      <c r="EJ10" s="151"/>
      <c r="EK10" s="151"/>
      <c r="EL10" s="153">
        <v>255.89</v>
      </c>
      <c r="EM10" s="153">
        <v>309</v>
      </c>
      <c r="EN10" s="149">
        <f t="shared" si="3"/>
        <v>0.20755011919184</v>
      </c>
      <c r="EO10" s="151"/>
      <c r="EP10" s="151"/>
      <c r="EQ10" s="167"/>
    </row>
    <row r="11" ht="29" customHeight="1" collapsed="1" spans="1:147">
      <c r="A11" s="94">
        <v>2</v>
      </c>
      <c r="B11" s="95" t="s">
        <v>80</v>
      </c>
      <c r="C11" s="90"/>
      <c r="D11" s="90">
        <v>124235.183441547</v>
      </c>
      <c r="E11" s="90">
        <v>126574.366567876</v>
      </c>
      <c r="F11" s="91">
        <f t="shared" si="0"/>
        <v>1.0188286688322</v>
      </c>
      <c r="G11" s="92">
        <f ca="1" t="shared" si="1"/>
        <v>106040.253759043</v>
      </c>
      <c r="H11" s="93">
        <f ca="1" t="shared" si="2"/>
        <v>-0.162229631209105</v>
      </c>
      <c r="I11" s="135" t="s">
        <v>81</v>
      </c>
      <c r="J11" s="90">
        <v>4665</v>
      </c>
      <c r="K11" s="90">
        <v>130610.864415338</v>
      </c>
      <c r="L11" s="90">
        <f ca="1">SUMIF($M$5:$EQ$5,$L$5,M11:EP11)</f>
        <v>110705.253759043</v>
      </c>
      <c r="M11" s="136">
        <v>28595.9992008382</v>
      </c>
      <c r="N11" s="92">
        <v>32376</v>
      </c>
      <c r="O11" s="133">
        <v>0.157</v>
      </c>
      <c r="P11" s="137">
        <v>22190.3332385</v>
      </c>
      <c r="Q11" s="153">
        <v>20160.9999991</v>
      </c>
      <c r="R11" s="149">
        <v>-0.091451228676419</v>
      </c>
      <c r="S11" s="153">
        <v>1090.4</v>
      </c>
      <c r="T11" s="153">
        <v>1070</v>
      </c>
      <c r="U11" s="149">
        <v>-0.018708730741013</v>
      </c>
      <c r="V11" s="153">
        <v>369</v>
      </c>
      <c r="W11" s="153">
        <v>1765</v>
      </c>
      <c r="X11" s="149">
        <v>3.78319783197832</v>
      </c>
      <c r="Y11" s="164">
        <v>4786.92</v>
      </c>
      <c r="Z11" s="164">
        <v>5638.0281509434</v>
      </c>
      <c r="AA11" s="164">
        <v>0.177798699569535</v>
      </c>
      <c r="AB11" s="164">
        <v>3270.94</v>
      </c>
      <c r="AC11" s="164">
        <v>3326</v>
      </c>
      <c r="AD11" s="164">
        <v>0.016833081621797</v>
      </c>
      <c r="AE11" s="153">
        <v>638.46</v>
      </c>
      <c r="AF11" s="153">
        <v>865.52</v>
      </c>
      <c r="AG11" s="149">
        <v>0.355637001534944</v>
      </c>
      <c r="AH11" s="164">
        <v>974.99</v>
      </c>
      <c r="AI11" s="164">
        <v>1278.05</v>
      </c>
      <c r="AJ11" s="164">
        <v>0.310833957271357</v>
      </c>
      <c r="AK11" s="153">
        <v>179.08</v>
      </c>
      <c r="AL11" s="153">
        <v>167.1</v>
      </c>
      <c r="AM11" s="149">
        <v>-0.066897475988385</v>
      </c>
      <c r="AN11" s="153">
        <v>686.04</v>
      </c>
      <c r="AO11" s="153">
        <v>821.58</v>
      </c>
      <c r="AP11" s="149">
        <v>0.197568654888928</v>
      </c>
      <c r="AQ11" s="164">
        <v>9224</v>
      </c>
      <c r="AR11" s="164">
        <v>11700</v>
      </c>
      <c r="AS11" s="164">
        <v>0.268430182133565</v>
      </c>
      <c r="AT11" s="164">
        <v>3618.15</v>
      </c>
      <c r="AU11" s="164">
        <v>3795</v>
      </c>
      <c r="AV11" s="164">
        <v>0.048878570540193</v>
      </c>
      <c r="AW11" s="153">
        <v>4422.06</v>
      </c>
      <c r="AX11" s="153">
        <v>4769.22</v>
      </c>
      <c r="AY11" s="149">
        <v>0.078506397470862</v>
      </c>
      <c r="AZ11" s="153">
        <v>892.78</v>
      </c>
      <c r="BA11" s="153">
        <v>1079.55</v>
      </c>
      <c r="BB11" s="149">
        <v>0.209200474921033</v>
      </c>
      <c r="BC11" s="153">
        <v>1523.882</v>
      </c>
      <c r="BD11" s="153">
        <v>2890</v>
      </c>
      <c r="BE11" s="149">
        <v>0.896472299036277</v>
      </c>
      <c r="BF11" s="153">
        <v>434.73</v>
      </c>
      <c r="BG11" s="153">
        <v>693</v>
      </c>
      <c r="BH11" s="149">
        <v>0.594092885239114</v>
      </c>
      <c r="BI11" s="153">
        <v>2122.1</v>
      </c>
      <c r="BJ11" s="153">
        <v>2375.57</v>
      </c>
      <c r="BK11" s="149">
        <v>0.119443004570944</v>
      </c>
      <c r="BL11" s="153">
        <v>748.96</v>
      </c>
      <c r="BM11" s="153">
        <v>805.5</v>
      </c>
      <c r="BN11" s="149">
        <v>0.075491348002563</v>
      </c>
      <c r="BO11" s="164">
        <v>1025.27</v>
      </c>
      <c r="BP11" s="164">
        <v>1111</v>
      </c>
      <c r="BQ11" s="164">
        <v>0.083616998449189</v>
      </c>
      <c r="BR11" s="153">
        <v>51</v>
      </c>
      <c r="BS11" s="153">
        <v>152</v>
      </c>
      <c r="BT11" s="149">
        <v>1.98039215686275</v>
      </c>
      <c r="BU11" s="153">
        <v>2599.33</v>
      </c>
      <c r="BV11" s="153">
        <v>2537</v>
      </c>
      <c r="BW11" s="149">
        <v>-0.023979256192942</v>
      </c>
      <c r="BX11" s="153">
        <v>11560.52</v>
      </c>
      <c r="BY11" s="153">
        <v>12192.92</v>
      </c>
      <c r="BZ11" s="149">
        <v>0.054703421645393</v>
      </c>
      <c r="CA11" s="153">
        <v>2018.74</v>
      </c>
      <c r="CB11" s="153">
        <v>2372.63</v>
      </c>
      <c r="CC11" s="149">
        <v>0.175302416358719</v>
      </c>
      <c r="CD11" s="153">
        <v>3083.1</v>
      </c>
      <c r="CE11" s="153">
        <v>3036.48</v>
      </c>
      <c r="CF11" s="149">
        <v>-0.015121144302812</v>
      </c>
      <c r="CG11" s="153">
        <v>4911.84</v>
      </c>
      <c r="CH11" s="153">
        <v>4906.42</v>
      </c>
      <c r="CI11" s="149">
        <v>-0.001103456138636</v>
      </c>
      <c r="CJ11" s="153">
        <v>775.78</v>
      </c>
      <c r="CK11" s="153">
        <v>1108.68</v>
      </c>
      <c r="CL11" s="149">
        <v>0.429116502101112</v>
      </c>
      <c r="CM11" s="151"/>
      <c r="CN11" s="151"/>
      <c r="CO11" s="151"/>
      <c r="CP11" s="153">
        <v>5972.82</v>
      </c>
      <c r="CQ11" s="153">
        <v>5484</v>
      </c>
      <c r="CR11" s="149">
        <v>-0.081840738545612</v>
      </c>
      <c r="CS11" s="153">
        <v>2300.445628</v>
      </c>
      <c r="CT11" s="153">
        <v>2220.24</v>
      </c>
      <c r="CU11" s="149">
        <v>-0.034865256984896</v>
      </c>
      <c r="CV11" s="153">
        <v>128.46</v>
      </c>
      <c r="CW11" s="153">
        <v>142.7</v>
      </c>
      <c r="CX11" s="149">
        <v>0.110851626965592</v>
      </c>
      <c r="CY11" s="153">
        <v>178.58</v>
      </c>
      <c r="CZ11" s="153">
        <v>203.1</v>
      </c>
      <c r="DA11" s="149">
        <v>0.137305409340352</v>
      </c>
      <c r="DB11" s="153">
        <v>871.38</v>
      </c>
      <c r="DC11" s="153">
        <v>1000.83</v>
      </c>
      <c r="DD11" s="149">
        <v>0.14855746057977</v>
      </c>
      <c r="DE11" s="153">
        <v>967.21</v>
      </c>
      <c r="DF11" s="153">
        <v>580</v>
      </c>
      <c r="DG11" s="149">
        <v>-0.400337051932879</v>
      </c>
      <c r="DH11" s="153">
        <v>518.25</v>
      </c>
      <c r="DI11" s="153">
        <v>545.73</v>
      </c>
      <c r="DJ11" s="149">
        <v>0.053024602026049</v>
      </c>
      <c r="DK11" s="153">
        <v>1287.15</v>
      </c>
      <c r="DL11" s="153">
        <v>1202.18</v>
      </c>
      <c r="DM11" s="149">
        <v>-0.066014062075127</v>
      </c>
      <c r="DN11" s="153">
        <v>3122.62</v>
      </c>
      <c r="DO11" s="153">
        <v>3757.62</v>
      </c>
      <c r="DP11" s="149">
        <v>0.203354875072856</v>
      </c>
      <c r="DQ11" s="164">
        <v>641.8</v>
      </c>
      <c r="DR11" s="164">
        <v>860.22</v>
      </c>
      <c r="DS11" s="164">
        <v>0.340324088501091</v>
      </c>
      <c r="DT11" s="164">
        <v>119.77</v>
      </c>
      <c r="DU11" s="164">
        <v>200</v>
      </c>
      <c r="DV11" s="164">
        <v>0.669867245553978</v>
      </c>
      <c r="DW11" s="153">
        <v>261.86</v>
      </c>
      <c r="DX11" s="153">
        <v>284.56</v>
      </c>
      <c r="DY11" s="149">
        <v>0.086687542961888</v>
      </c>
      <c r="DZ11" s="153">
        <v>71.06</v>
      </c>
      <c r="EA11" s="153">
        <v>72.8</v>
      </c>
      <c r="EB11" s="149">
        <v>0.024486349563749</v>
      </c>
      <c r="EC11" s="153">
        <v>630.864348</v>
      </c>
      <c r="ED11" s="153">
        <v>559.855609</v>
      </c>
      <c r="EE11" s="149">
        <v>-0.112557856891288</v>
      </c>
      <c r="EF11" s="153">
        <v>1687.84</v>
      </c>
      <c r="EG11" s="153">
        <v>2260.93</v>
      </c>
      <c r="EH11" s="149">
        <v>0.339540477770405</v>
      </c>
      <c r="EI11" s="151"/>
      <c r="EJ11" s="153">
        <v>34.82</v>
      </c>
      <c r="EK11" s="151"/>
      <c r="EL11" s="153">
        <v>56.35</v>
      </c>
      <c r="EM11" s="153">
        <v>319</v>
      </c>
      <c r="EN11" s="149">
        <f t="shared" si="3"/>
        <v>4.66104702750665</v>
      </c>
      <c r="EO11" s="151"/>
      <c r="EP11" s="153">
        <v>359.42</v>
      </c>
      <c r="EQ11" s="167"/>
    </row>
    <row r="12" ht="29" hidden="1" customHeight="1" outlineLevel="1" spans="1:147">
      <c r="A12" s="94">
        <v>3</v>
      </c>
      <c r="B12" s="95" t="s">
        <v>82</v>
      </c>
      <c r="C12" s="90"/>
      <c r="D12" s="90">
        <v>149781.148324995</v>
      </c>
      <c r="E12" s="90">
        <v>136742.647395</v>
      </c>
      <c r="F12" s="91">
        <f t="shared" si="0"/>
        <v>0.912949653038418</v>
      </c>
      <c r="G12" s="92">
        <f ca="1" t="shared" si="1"/>
        <v>149200.64286227</v>
      </c>
      <c r="H12" s="93">
        <f ca="1" t="shared" si="2"/>
        <v>0.0911054137432556</v>
      </c>
      <c r="I12" s="135" t="s">
        <v>83</v>
      </c>
      <c r="J12" s="90"/>
      <c r="K12" s="90">
        <v>137889.190843763</v>
      </c>
      <c r="L12" s="90">
        <f ca="1">SUMIF($M$5:$EQ$5,$L$5,M12:EP12)</f>
        <v>149200.64286227</v>
      </c>
      <c r="M12" s="139"/>
      <c r="N12" s="92"/>
      <c r="O12" s="133"/>
      <c r="P12" s="137">
        <v>48264.1636137631</v>
      </c>
      <c r="Q12" s="153">
        <v>45779.0029022696</v>
      </c>
      <c r="R12" s="149">
        <v>-0.051490806540877</v>
      </c>
      <c r="S12" s="153">
        <v>3685.4</v>
      </c>
      <c r="T12" s="153">
        <v>4200</v>
      </c>
      <c r="U12" s="149">
        <v>0.139632061648668</v>
      </c>
      <c r="V12" s="153">
        <v>2233</v>
      </c>
      <c r="W12" s="153">
        <v>3470</v>
      </c>
      <c r="X12" s="149">
        <v>0.553963278101209</v>
      </c>
      <c r="Y12" s="164">
        <v>17082.88</v>
      </c>
      <c r="Z12" s="164">
        <v>13500</v>
      </c>
      <c r="AA12" s="164">
        <v>-0.209735126629702</v>
      </c>
      <c r="AB12" s="164">
        <v>5925.77</v>
      </c>
      <c r="AC12" s="164">
        <v>4876</v>
      </c>
      <c r="AD12" s="164">
        <v>-0.177153348847492</v>
      </c>
      <c r="AE12" s="153">
        <v>1789.15</v>
      </c>
      <c r="AF12" s="153">
        <v>1930</v>
      </c>
      <c r="AG12" s="149">
        <v>0.078724533996591</v>
      </c>
      <c r="AH12" s="164">
        <v>1983.58</v>
      </c>
      <c r="AI12" s="164">
        <v>4308.28</v>
      </c>
      <c r="AJ12" s="164">
        <v>1.17197188921042</v>
      </c>
      <c r="AK12" s="151"/>
      <c r="AL12" s="151"/>
      <c r="AM12" s="151"/>
      <c r="AN12" s="153">
        <v>1517.73</v>
      </c>
      <c r="AO12" s="153">
        <v>3119.24</v>
      </c>
      <c r="AP12" s="149">
        <v>1.05520085917785</v>
      </c>
      <c r="AQ12" s="164">
        <v>8632</v>
      </c>
      <c r="AR12" s="164">
        <v>11000</v>
      </c>
      <c r="AS12" s="164">
        <v>0.274328081556997</v>
      </c>
      <c r="AT12" s="164">
        <v>4344.74</v>
      </c>
      <c r="AU12" s="164">
        <v>4998</v>
      </c>
      <c r="AV12" s="164">
        <v>0.150356523060068</v>
      </c>
      <c r="AW12" s="153">
        <v>2519.6</v>
      </c>
      <c r="AX12" s="153">
        <v>3038</v>
      </c>
      <c r="AY12" s="149">
        <v>0.205746943959358</v>
      </c>
      <c r="AZ12" s="153">
        <v>925.03</v>
      </c>
      <c r="BA12" s="153">
        <v>1799.99996</v>
      </c>
      <c r="BB12" s="149">
        <v>0.945882792990498</v>
      </c>
      <c r="BC12" s="153">
        <v>910.44</v>
      </c>
      <c r="BD12" s="153">
        <v>217.53</v>
      </c>
      <c r="BE12" s="149">
        <v>-0.761071569790431</v>
      </c>
      <c r="BF12" s="153">
        <v>345.29</v>
      </c>
      <c r="BG12" s="153">
        <v>717</v>
      </c>
      <c r="BH12" s="149">
        <v>1.07651539285818</v>
      </c>
      <c r="BI12" s="153">
        <v>4507.91</v>
      </c>
      <c r="BJ12" s="153">
        <v>3048.54</v>
      </c>
      <c r="BK12" s="149">
        <v>-0.323735389570777</v>
      </c>
      <c r="BL12" s="153">
        <v>1884.37</v>
      </c>
      <c r="BM12" s="153">
        <v>2257</v>
      </c>
      <c r="BN12" s="149">
        <v>0.197747788385508</v>
      </c>
      <c r="BO12" s="164">
        <v>1520.96723</v>
      </c>
      <c r="BP12" s="164">
        <v>1837.47</v>
      </c>
      <c r="BQ12" s="164">
        <v>0.208093089553284</v>
      </c>
      <c r="BR12" s="153">
        <v>298</v>
      </c>
      <c r="BS12" s="153">
        <v>296</v>
      </c>
      <c r="BT12" s="149">
        <v>-0.006711409395973</v>
      </c>
      <c r="BU12" s="153">
        <v>3244.78</v>
      </c>
      <c r="BV12" s="153">
        <v>3767.95</v>
      </c>
      <c r="BW12" s="149">
        <v>0.161234351789644</v>
      </c>
      <c r="BX12" s="153">
        <v>12612.61</v>
      </c>
      <c r="BY12" s="153">
        <v>13966.8</v>
      </c>
      <c r="BZ12" s="149">
        <v>0.107367943669074</v>
      </c>
      <c r="CA12" s="153">
        <v>1806.94</v>
      </c>
      <c r="CB12" s="153">
        <v>2054.15</v>
      </c>
      <c r="CC12" s="149">
        <v>0.136811404916599</v>
      </c>
      <c r="CD12" s="153">
        <v>4263.53</v>
      </c>
      <c r="CE12" s="153">
        <v>5092.56</v>
      </c>
      <c r="CF12" s="149">
        <v>0.194446855070798</v>
      </c>
      <c r="CG12" s="153">
        <v>4191.34</v>
      </c>
      <c r="CH12" s="153">
        <v>5300</v>
      </c>
      <c r="CI12" s="149">
        <v>0.264512065353801</v>
      </c>
      <c r="CJ12" s="153">
        <v>857.61</v>
      </c>
      <c r="CK12" s="153">
        <v>1241.51</v>
      </c>
      <c r="CL12" s="149">
        <v>0.44763936987675</v>
      </c>
      <c r="CM12" s="151"/>
      <c r="CN12" s="151"/>
      <c r="CO12" s="151"/>
      <c r="CP12" s="151"/>
      <c r="CQ12" s="151"/>
      <c r="CR12" s="151"/>
      <c r="CS12" s="151"/>
      <c r="CT12" s="153">
        <v>108.37</v>
      </c>
      <c r="CU12" s="151"/>
      <c r="CV12" s="151"/>
      <c r="CW12" s="151"/>
      <c r="CX12" s="151"/>
      <c r="CY12" s="151"/>
      <c r="CZ12" s="151"/>
      <c r="DA12" s="151"/>
      <c r="DB12" s="151"/>
      <c r="DC12" s="151"/>
      <c r="DD12" s="151"/>
      <c r="DE12" s="151"/>
      <c r="DF12" s="151"/>
      <c r="DG12" s="151"/>
      <c r="DH12" s="151"/>
      <c r="DI12" s="151"/>
      <c r="DJ12" s="151"/>
      <c r="DK12" s="151"/>
      <c r="DL12" s="151"/>
      <c r="DM12" s="151"/>
      <c r="DN12" s="153">
        <v>1817.11</v>
      </c>
      <c r="DO12" s="153">
        <v>1301</v>
      </c>
      <c r="DP12" s="149">
        <v>-0.284027934467368</v>
      </c>
      <c r="DQ12" s="164"/>
      <c r="DR12" s="164"/>
      <c r="DS12" s="164"/>
      <c r="DT12" s="164"/>
      <c r="DU12" s="164"/>
      <c r="DV12" s="164"/>
      <c r="DW12" s="153">
        <v>186</v>
      </c>
      <c r="DX12" s="153">
        <v>232.25</v>
      </c>
      <c r="DY12" s="149">
        <v>0.248655913978495</v>
      </c>
      <c r="DZ12" s="151"/>
      <c r="EA12" s="151"/>
      <c r="EB12" s="151"/>
      <c r="EC12" s="151"/>
      <c r="ED12" s="151"/>
      <c r="EE12" s="151"/>
      <c r="EF12" s="153">
        <v>539.25</v>
      </c>
      <c r="EG12" s="153">
        <v>529.69</v>
      </c>
      <c r="EH12" s="149">
        <v>-0.01772832637923</v>
      </c>
      <c r="EI12" s="151"/>
      <c r="EJ12" s="153">
        <v>5214.3</v>
      </c>
      <c r="EK12" s="151"/>
      <c r="EL12" s="151"/>
      <c r="EM12" s="151"/>
      <c r="EN12" s="151"/>
      <c r="EO12" s="151"/>
      <c r="EP12" s="151"/>
      <c r="EQ12" s="167"/>
    </row>
    <row r="13" ht="29" customHeight="1" collapsed="1" spans="1:147">
      <c r="A13" s="94">
        <v>3</v>
      </c>
      <c r="B13" s="95" t="s">
        <v>84</v>
      </c>
      <c r="C13" s="90"/>
      <c r="D13" s="90">
        <v>42912.1254976667</v>
      </c>
      <c r="E13" s="90">
        <v>32796.7532097467</v>
      </c>
      <c r="F13" s="91">
        <f t="shared" si="0"/>
        <v>0.764277062238038</v>
      </c>
      <c r="G13" s="92">
        <f ca="1" t="shared" si="1"/>
        <v>5943.23296</v>
      </c>
      <c r="H13" s="93">
        <f ca="1" t="shared" si="2"/>
        <v>-0.818785935242097</v>
      </c>
      <c r="I13" s="135" t="s">
        <v>85</v>
      </c>
      <c r="J13" s="90">
        <f>J14-J15</f>
        <v>24603</v>
      </c>
      <c r="K13" s="90">
        <v>55593.493472</v>
      </c>
      <c r="L13" s="90">
        <f ca="1">SUMIF($M$5:$EQ$5,$L$5,M13:EP13)</f>
        <v>30546.23296</v>
      </c>
      <c r="M13" s="136">
        <v>38638.737574</v>
      </c>
      <c r="N13" s="92">
        <v>37291</v>
      </c>
      <c r="O13" s="133">
        <v>-0.035</v>
      </c>
      <c r="P13" s="137">
        <v>3075.73</v>
      </c>
      <c r="Q13" s="153">
        <v>3000</v>
      </c>
      <c r="R13" s="149">
        <v>-0.024621797101826</v>
      </c>
      <c r="S13" s="153">
        <v>-1245.97</v>
      </c>
      <c r="T13" s="153">
        <v>65</v>
      </c>
      <c r="U13" s="149">
        <v>1.05216819024535</v>
      </c>
      <c r="V13" s="153">
        <v>-54</v>
      </c>
      <c r="W13" s="153">
        <v>-45</v>
      </c>
      <c r="X13" s="149">
        <v>0.166666666666667</v>
      </c>
      <c r="Y13" s="164">
        <v>1035.137803</v>
      </c>
      <c r="Z13" s="164">
        <v>829.26578</v>
      </c>
      <c r="AA13" s="164">
        <v>-0.198883687179957</v>
      </c>
      <c r="AB13" s="164">
        <v>262.53</v>
      </c>
      <c r="AC13" s="164">
        <v>284.666666666667</v>
      </c>
      <c r="AD13" s="164">
        <v>0.084320522099061</v>
      </c>
      <c r="AE13" s="153">
        <v>-0.479999999999997</v>
      </c>
      <c r="AF13" s="153">
        <v>53.5</v>
      </c>
      <c r="AG13" s="149">
        <v>112.458333333334</v>
      </c>
      <c r="AH13" s="164">
        <v>385.13</v>
      </c>
      <c r="AI13" s="164">
        <v>450.003888333333</v>
      </c>
      <c r="AJ13" s="164">
        <v>0.168446727944677</v>
      </c>
      <c r="AK13" s="153">
        <v>-1.19</v>
      </c>
      <c r="AL13" s="153">
        <v>-1.3</v>
      </c>
      <c r="AM13" s="149">
        <v>-0.092436974789916</v>
      </c>
      <c r="AN13" s="153">
        <v>107.88</v>
      </c>
      <c r="AO13" s="153">
        <v>394.1518</v>
      </c>
      <c r="AP13" s="149">
        <v>2.65361327400816</v>
      </c>
      <c r="AQ13" s="164">
        <v>-1727</v>
      </c>
      <c r="AR13" s="164">
        <v>-450</v>
      </c>
      <c r="AS13" s="164">
        <v>0.739432541980313</v>
      </c>
      <c r="AT13" s="164">
        <v>752.57</v>
      </c>
      <c r="AU13" s="164">
        <v>400</v>
      </c>
      <c r="AV13" s="164">
        <v>-0.468487981184475</v>
      </c>
      <c r="AW13" s="153">
        <v>-118.69</v>
      </c>
      <c r="AX13" s="153">
        <v>-180</v>
      </c>
      <c r="AY13" s="149">
        <v>-0.516555733423203</v>
      </c>
      <c r="AZ13" s="153">
        <v>613.14</v>
      </c>
      <c r="BA13" s="153">
        <v>816.683333333333</v>
      </c>
      <c r="BB13" s="149">
        <v>0.331968772765329</v>
      </c>
      <c r="BC13" s="153">
        <v>2473.23</v>
      </c>
      <c r="BD13" s="153">
        <v>4108.87232</v>
      </c>
      <c r="BE13" s="149">
        <v>0.661338541098078</v>
      </c>
      <c r="BF13" s="153">
        <v>-46.57</v>
      </c>
      <c r="BG13" s="153">
        <v>78.5</v>
      </c>
      <c r="BH13" s="149">
        <v>2.68563452866652</v>
      </c>
      <c r="BI13" s="153">
        <v>1149.2</v>
      </c>
      <c r="BJ13" s="153">
        <v>1096.808</v>
      </c>
      <c r="BK13" s="149">
        <v>-0.045589975635225</v>
      </c>
      <c r="BL13" s="153">
        <v>-17.3</v>
      </c>
      <c r="BM13" s="153">
        <v>-45</v>
      </c>
      <c r="BN13" s="149">
        <v>-1.60115606936416</v>
      </c>
      <c r="BO13" s="164">
        <v>-2.4</v>
      </c>
      <c r="BP13" s="164">
        <v>65.25</v>
      </c>
      <c r="BQ13" s="164">
        <v>28.1875</v>
      </c>
      <c r="BR13" s="153">
        <v>-2</v>
      </c>
      <c r="BS13" s="153">
        <v>30</v>
      </c>
      <c r="BT13" s="149">
        <v>16</v>
      </c>
      <c r="BU13" s="153">
        <v>111.05</v>
      </c>
      <c r="BV13" s="153">
        <v>266.134458333333</v>
      </c>
      <c r="BW13" s="149">
        <v>1.39652821551853</v>
      </c>
      <c r="BX13" s="153">
        <v>-2054.98</v>
      </c>
      <c r="BY13" s="153">
        <v>-2004.44</v>
      </c>
      <c r="BZ13" s="149">
        <v>0.024593913322757</v>
      </c>
      <c r="CA13" s="153">
        <v>125.86</v>
      </c>
      <c r="CB13" s="153">
        <v>207.08</v>
      </c>
      <c r="CC13" s="149">
        <v>0.645320197044335</v>
      </c>
      <c r="CD13" s="153">
        <v>425.77</v>
      </c>
      <c r="CE13" s="153">
        <v>407.57</v>
      </c>
      <c r="CF13" s="149">
        <v>-0.042746083566245</v>
      </c>
      <c r="CG13" s="153">
        <v>4281.18</v>
      </c>
      <c r="CH13" s="153">
        <v>4145.52</v>
      </c>
      <c r="CI13" s="149">
        <v>-0.031687525401875</v>
      </c>
      <c r="CJ13" s="153">
        <v>120.01</v>
      </c>
      <c r="CK13" s="153">
        <v>379.223333333333</v>
      </c>
      <c r="CL13" s="149">
        <v>2.15993111685137</v>
      </c>
      <c r="CM13" s="151"/>
      <c r="CN13" s="151"/>
      <c r="CO13" s="151"/>
      <c r="CP13" s="153">
        <v>4859.6023</v>
      </c>
      <c r="CQ13" s="153">
        <v>11811.995</v>
      </c>
      <c r="CR13" s="149">
        <v>1.43065054932582</v>
      </c>
      <c r="CS13" s="153">
        <v>214.851587</v>
      </c>
      <c r="CT13" s="153">
        <v>487.725</v>
      </c>
      <c r="CU13" s="149">
        <v>1.27005537548112</v>
      </c>
      <c r="CV13" s="153">
        <v>-4.15</v>
      </c>
      <c r="CW13" s="153">
        <v>-0.6</v>
      </c>
      <c r="CX13" s="149">
        <v>0.855421686746988</v>
      </c>
      <c r="CY13" s="153">
        <v>-5.16</v>
      </c>
      <c r="CZ13" s="153">
        <v>-0.8</v>
      </c>
      <c r="DA13" s="149">
        <v>0.844961240310078</v>
      </c>
      <c r="DB13" s="153">
        <v>-152.95</v>
      </c>
      <c r="DC13" s="153">
        <v>-170.5</v>
      </c>
      <c r="DD13" s="149">
        <v>-0.114743380189605</v>
      </c>
      <c r="DE13" s="153">
        <v>-68.79</v>
      </c>
      <c r="DF13" s="153">
        <v>-9.8</v>
      </c>
      <c r="DG13" s="149">
        <v>0.857537432766391</v>
      </c>
      <c r="DH13" s="153">
        <v>6.09</v>
      </c>
      <c r="DI13" s="153">
        <v>6.28</v>
      </c>
      <c r="DJ13" s="149">
        <v>0.0311986863711</v>
      </c>
      <c r="DK13" s="153">
        <v>71.21</v>
      </c>
      <c r="DL13" s="153">
        <v>1.2</v>
      </c>
      <c r="DM13" s="149">
        <v>-0.983148434208679</v>
      </c>
      <c r="DN13" s="153">
        <v>2239.65</v>
      </c>
      <c r="DO13" s="153">
        <v>3192.83671333333</v>
      </c>
      <c r="DP13" s="149">
        <v>0.425596282157182</v>
      </c>
      <c r="DQ13" s="164">
        <v>-79.34</v>
      </c>
      <c r="DR13" s="164">
        <v>171.316666666667</v>
      </c>
      <c r="DS13" s="164">
        <v>3.1592723300563</v>
      </c>
      <c r="DT13" s="164"/>
      <c r="DU13" s="164"/>
      <c r="DV13" s="164"/>
      <c r="DW13" s="153">
        <v>-2.93</v>
      </c>
      <c r="DX13" s="153">
        <v>6.38666666666667</v>
      </c>
      <c r="DY13" s="149">
        <v>3.17974971558589</v>
      </c>
      <c r="DZ13" s="153">
        <v>-11.38</v>
      </c>
      <c r="EA13" s="153">
        <v>-6.5</v>
      </c>
      <c r="EB13" s="149">
        <v>0.428822495606327</v>
      </c>
      <c r="EC13" s="153">
        <v>-23.615792</v>
      </c>
      <c r="ED13" s="153">
        <v>11.2533333333333</v>
      </c>
      <c r="EE13" s="149">
        <v>1.47651729543237</v>
      </c>
      <c r="EF13" s="153">
        <v>153.48</v>
      </c>
      <c r="EG13" s="153">
        <v>248.75</v>
      </c>
      <c r="EH13" s="149">
        <v>0.620732342976283</v>
      </c>
      <c r="EI13" s="151"/>
      <c r="EJ13" s="151"/>
      <c r="EK13" s="151"/>
      <c r="EL13" s="153">
        <v>110.35</v>
      </c>
      <c r="EM13" s="153">
        <v>705</v>
      </c>
      <c r="EN13" s="149">
        <f>EM13/EL13-1</f>
        <v>5.38876302673312</v>
      </c>
      <c r="EO13" s="151"/>
      <c r="EP13" s="153">
        <v>-260.8</v>
      </c>
      <c r="EQ13" s="167"/>
    </row>
    <row r="14" ht="29" hidden="1" customHeight="1" outlineLevel="1" spans="1:147">
      <c r="A14" s="94"/>
      <c r="B14" s="95" t="s">
        <v>86</v>
      </c>
      <c r="C14" s="90"/>
      <c r="D14" s="90">
        <v>51771.7245706667</v>
      </c>
      <c r="E14" s="90">
        <v>0</v>
      </c>
      <c r="F14" s="91" t="s">
        <v>87</v>
      </c>
      <c r="G14" s="92">
        <f ca="1" t="shared" si="1"/>
        <v>8131.67563999999</v>
      </c>
      <c r="H14" s="93" t="s">
        <v>87</v>
      </c>
      <c r="I14" s="135"/>
      <c r="J14" s="90">
        <f>30183-6480+2465+900</f>
        <v>27068</v>
      </c>
      <c r="K14" s="90">
        <v>80355.392126</v>
      </c>
      <c r="L14" s="90">
        <f ca="1">SUMIF($M$5:$EQ$5,$L$5,M14:EP14)</f>
        <v>35199.67564</v>
      </c>
      <c r="M14" s="136">
        <v>41655.93</v>
      </c>
      <c r="N14" s="92">
        <v>41603</v>
      </c>
      <c r="O14" s="133">
        <v>-0.001</v>
      </c>
      <c r="P14" s="137">
        <v>3377.13</v>
      </c>
      <c r="Q14" s="153">
        <v>3390.42</v>
      </c>
      <c r="R14" s="149">
        <v>0.003935294169902</v>
      </c>
      <c r="S14" s="153">
        <v>43.03</v>
      </c>
      <c r="T14" s="153">
        <v>32</v>
      </c>
      <c r="U14" s="149">
        <v>-0.256332791075994</v>
      </c>
      <c r="V14" s="151"/>
      <c r="W14" s="151"/>
      <c r="X14" s="151"/>
      <c r="Y14" s="164">
        <v>1033.12396</v>
      </c>
      <c r="Z14" s="164">
        <v>795.84596</v>
      </c>
      <c r="AA14" s="164">
        <v>-0.22967040663736</v>
      </c>
      <c r="AB14" s="164">
        <v>221.77</v>
      </c>
      <c r="AC14" s="164">
        <v>232.666666666667</v>
      </c>
      <c r="AD14" s="164">
        <v>0.049134989704048</v>
      </c>
      <c r="AE14" s="153">
        <v>20.94</v>
      </c>
      <c r="AF14" s="153">
        <v>92</v>
      </c>
      <c r="AG14" s="149">
        <v>3.39350525310411</v>
      </c>
      <c r="AH14" s="164">
        <v>391.16</v>
      </c>
      <c r="AI14" s="164">
        <v>350.003888333333</v>
      </c>
      <c r="AJ14" s="164">
        <v>-0.10521554265944</v>
      </c>
      <c r="AK14" s="151"/>
      <c r="AL14" s="151"/>
      <c r="AM14" s="151"/>
      <c r="AN14" s="153">
        <v>115.16</v>
      </c>
      <c r="AO14" s="153">
        <v>387.6518</v>
      </c>
      <c r="AP14" s="149">
        <v>2.3662018061827</v>
      </c>
      <c r="AQ14" s="164">
        <v>396</v>
      </c>
      <c r="AR14" s="164">
        <v>720</v>
      </c>
      <c r="AS14" s="164">
        <v>0.818181818181818</v>
      </c>
      <c r="AT14" s="164">
        <v>49.85</v>
      </c>
      <c r="AU14" s="164"/>
      <c r="AV14" s="164">
        <v>-1</v>
      </c>
      <c r="AW14" s="151"/>
      <c r="AX14" s="151"/>
      <c r="AY14" s="151"/>
      <c r="AZ14" s="153">
        <v>726.56</v>
      </c>
      <c r="BA14" s="153">
        <v>625.283333333333</v>
      </c>
      <c r="BB14" s="149">
        <v>-0.139392020847097</v>
      </c>
      <c r="BC14" s="153">
        <v>3820.72</v>
      </c>
      <c r="BD14" s="153">
        <v>6021.87232</v>
      </c>
      <c r="BE14" s="149">
        <v>0.576109298770912</v>
      </c>
      <c r="BF14" s="151"/>
      <c r="BG14" s="153">
        <v>62.5</v>
      </c>
      <c r="BH14" s="151"/>
      <c r="BI14" s="153">
        <v>1255.5</v>
      </c>
      <c r="BJ14" s="153">
        <v>1190.308</v>
      </c>
      <c r="BK14" s="149">
        <v>-0.051925129430506</v>
      </c>
      <c r="BL14" s="151"/>
      <c r="BM14" s="151"/>
      <c r="BN14" s="151"/>
      <c r="BO14" s="164">
        <v>56.03</v>
      </c>
      <c r="BP14" s="164">
        <v>144.25</v>
      </c>
      <c r="BQ14" s="164">
        <v>1.57451365339996</v>
      </c>
      <c r="BR14" s="153">
        <v>8</v>
      </c>
      <c r="BS14" s="153">
        <v>30</v>
      </c>
      <c r="BT14" s="149">
        <v>2.75</v>
      </c>
      <c r="BU14" s="153">
        <v>22.67</v>
      </c>
      <c r="BV14" s="153">
        <v>170.674458333333</v>
      </c>
      <c r="BW14" s="149">
        <v>6.52864836053522</v>
      </c>
      <c r="BX14" s="153">
        <v>427.84</v>
      </c>
      <c r="BY14" s="153">
        <v>87.5</v>
      </c>
      <c r="BZ14" s="149">
        <v>-0.795484293193717</v>
      </c>
      <c r="CA14" s="153">
        <v>121.23</v>
      </c>
      <c r="CB14" s="153">
        <v>193.15</v>
      </c>
      <c r="CC14" s="149">
        <v>0.59325249525695</v>
      </c>
      <c r="CD14" s="153">
        <v>311.81</v>
      </c>
      <c r="CE14" s="153">
        <v>294</v>
      </c>
      <c r="CF14" s="149">
        <v>-0.057118116801899</v>
      </c>
      <c r="CG14" s="153">
        <v>4496.9</v>
      </c>
      <c r="CH14" s="153">
        <v>3083.48</v>
      </c>
      <c r="CI14" s="149">
        <v>-0.31430985790211</v>
      </c>
      <c r="CJ14" s="153">
        <v>145.1</v>
      </c>
      <c r="CK14" s="153">
        <v>366.753333333333</v>
      </c>
      <c r="CL14" s="149">
        <v>1.52759016770044</v>
      </c>
      <c r="CM14" s="151"/>
      <c r="CN14" s="151"/>
      <c r="CO14" s="151"/>
      <c r="CP14" s="153">
        <v>17889.35</v>
      </c>
      <c r="CQ14" s="153">
        <v>12187.995</v>
      </c>
      <c r="CR14" s="149">
        <v>-0.318701070748797</v>
      </c>
      <c r="CS14" s="153">
        <v>294.46</v>
      </c>
      <c r="CT14" s="153">
        <v>212.625</v>
      </c>
      <c r="CU14" s="149">
        <v>-0.277915506350608</v>
      </c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3">
        <v>6.28</v>
      </c>
      <c r="DI14" s="151"/>
      <c r="DJ14" s="149">
        <v>-1</v>
      </c>
      <c r="DK14" s="151"/>
      <c r="DL14" s="151"/>
      <c r="DM14" s="151"/>
      <c r="DN14" s="153">
        <v>2987.44</v>
      </c>
      <c r="DO14" s="153">
        <v>3345.66671333333</v>
      </c>
      <c r="DP14" s="149">
        <v>0.119910931544511</v>
      </c>
      <c r="DQ14" s="164">
        <v>238.36</v>
      </c>
      <c r="DR14" s="164">
        <v>226.416666666667</v>
      </c>
      <c r="DS14" s="164">
        <v>-0.050106281814622</v>
      </c>
      <c r="DT14" s="164"/>
      <c r="DU14" s="164"/>
      <c r="DV14" s="164"/>
      <c r="DW14" s="151"/>
      <c r="DX14" s="153">
        <v>9.66666666666667</v>
      </c>
      <c r="DY14" s="151"/>
      <c r="DZ14" s="151"/>
      <c r="EA14" s="151"/>
      <c r="EB14" s="151"/>
      <c r="EC14" s="153">
        <v>1.678166</v>
      </c>
      <c r="ED14" s="153">
        <v>29.1958333333333</v>
      </c>
      <c r="EE14" s="149">
        <v>16.3974644542515</v>
      </c>
      <c r="EF14" s="153">
        <v>129.37</v>
      </c>
      <c r="EG14" s="153">
        <v>217.75</v>
      </c>
      <c r="EH14" s="149">
        <v>0.683156836979207</v>
      </c>
      <c r="EI14" s="151"/>
      <c r="EJ14" s="151"/>
      <c r="EK14" s="151"/>
      <c r="EL14" s="153">
        <v>112</v>
      </c>
      <c r="EM14" s="153">
        <v>700</v>
      </c>
      <c r="EN14" s="149">
        <f>EM14/EL14-1</f>
        <v>5.25</v>
      </c>
      <c r="EO14" s="151"/>
      <c r="EP14" s="151"/>
      <c r="EQ14" s="167"/>
    </row>
    <row r="15" ht="29" hidden="1" customHeight="1" outlineLevel="1" spans="1:147">
      <c r="A15" s="94"/>
      <c r="B15" s="95" t="s">
        <v>88</v>
      </c>
      <c r="C15" s="90"/>
      <c r="D15" s="90">
        <v>14907.221702</v>
      </c>
      <c r="E15" s="90">
        <v>0</v>
      </c>
      <c r="F15" s="91" t="s">
        <v>87</v>
      </c>
      <c r="G15" s="92">
        <f ca="1" t="shared" si="1"/>
        <v>5427.2725</v>
      </c>
      <c r="H15" s="93" t="s">
        <v>87</v>
      </c>
      <c r="I15" s="135"/>
      <c r="J15" s="90">
        <f>2465</f>
        <v>2465</v>
      </c>
      <c r="K15" s="90">
        <v>26697.71197</v>
      </c>
      <c r="L15" s="90">
        <f ca="1">SUMIF($M$5:$EQ$5,$L$5,M15:EP15)</f>
        <v>7892.2725</v>
      </c>
      <c r="M15" s="136">
        <v>3072.9362</v>
      </c>
      <c r="N15" s="92">
        <v>4230</v>
      </c>
      <c r="O15" s="133">
        <v>0.377</v>
      </c>
      <c r="P15" s="137">
        <v>457.75</v>
      </c>
      <c r="Q15" s="153">
        <v>430.42</v>
      </c>
      <c r="R15" s="149">
        <v>-0.059705079191698</v>
      </c>
      <c r="S15" s="153">
        <v>1295.43</v>
      </c>
      <c r="T15" s="153">
        <v>10</v>
      </c>
      <c r="U15" s="149">
        <v>-0.992280555491227</v>
      </c>
      <c r="V15" s="153">
        <v>55</v>
      </c>
      <c r="W15" s="153">
        <v>50</v>
      </c>
      <c r="X15" s="149">
        <v>-0.090909090909091</v>
      </c>
      <c r="Y15" s="164">
        <v>32.98</v>
      </c>
      <c r="Z15" s="164">
        <v>40</v>
      </c>
      <c r="AA15" s="164">
        <v>0.212856276531231</v>
      </c>
      <c r="AB15" s="164">
        <v>15.8</v>
      </c>
      <c r="AC15" s="164">
        <v>12</v>
      </c>
      <c r="AD15" s="164">
        <v>-0.240506329113924</v>
      </c>
      <c r="AE15" s="153">
        <v>33.85</v>
      </c>
      <c r="AF15" s="153">
        <v>40</v>
      </c>
      <c r="AG15" s="149">
        <v>0.181683899556868</v>
      </c>
      <c r="AH15" s="164">
        <v>8.55</v>
      </c>
      <c r="AI15" s="164"/>
      <c r="AJ15" s="164">
        <v>-1</v>
      </c>
      <c r="AK15" s="153">
        <v>2.24</v>
      </c>
      <c r="AL15" s="153">
        <v>2.35</v>
      </c>
      <c r="AM15" s="149">
        <v>0.049107142857143</v>
      </c>
      <c r="AN15" s="153">
        <v>15.38</v>
      </c>
      <c r="AO15" s="151"/>
      <c r="AP15" s="149">
        <v>-1</v>
      </c>
      <c r="AQ15" s="164">
        <v>2319</v>
      </c>
      <c r="AR15" s="164">
        <v>1580</v>
      </c>
      <c r="AS15" s="164">
        <v>-0.31867184131091</v>
      </c>
      <c r="AT15" s="164">
        <v>118.17</v>
      </c>
      <c r="AU15" s="164">
        <v>43</v>
      </c>
      <c r="AV15" s="164">
        <v>-0.636117457899636</v>
      </c>
      <c r="AW15" s="153">
        <v>128.29</v>
      </c>
      <c r="AX15" s="153">
        <v>190.2</v>
      </c>
      <c r="AY15" s="149">
        <v>0.482578533011147</v>
      </c>
      <c r="AZ15" s="153">
        <v>143.96</v>
      </c>
      <c r="BA15" s="153">
        <v>93.6</v>
      </c>
      <c r="BB15" s="149">
        <v>-0.349819394276188</v>
      </c>
      <c r="BC15" s="153">
        <v>1452.4</v>
      </c>
      <c r="BD15" s="153">
        <v>1985</v>
      </c>
      <c r="BE15" s="149">
        <v>0.366703387496557</v>
      </c>
      <c r="BF15" s="153">
        <v>58.39</v>
      </c>
      <c r="BG15" s="153">
        <v>35</v>
      </c>
      <c r="BH15" s="149">
        <v>-0.400582291488269</v>
      </c>
      <c r="BI15" s="153">
        <v>114.1</v>
      </c>
      <c r="BJ15" s="153">
        <v>100</v>
      </c>
      <c r="BK15" s="149">
        <v>-0.123575810692375</v>
      </c>
      <c r="BL15" s="153">
        <v>20.7</v>
      </c>
      <c r="BM15" s="153">
        <v>50</v>
      </c>
      <c r="BN15" s="149">
        <v>1.41545893719807</v>
      </c>
      <c r="BO15" s="164">
        <v>62.74</v>
      </c>
      <c r="BP15" s="164">
        <v>84</v>
      </c>
      <c r="BQ15" s="164">
        <v>0.33885878227606</v>
      </c>
      <c r="BR15" s="153">
        <v>10</v>
      </c>
      <c r="BS15" s="153">
        <v>5</v>
      </c>
      <c r="BT15" s="149">
        <v>-0.5</v>
      </c>
      <c r="BU15" s="153">
        <v>9.82</v>
      </c>
      <c r="BV15" s="153">
        <v>2.42</v>
      </c>
      <c r="BW15" s="149">
        <v>-0.753564154786151</v>
      </c>
      <c r="BX15" s="153">
        <v>1805.63</v>
      </c>
      <c r="BY15" s="153">
        <v>1411.94</v>
      </c>
      <c r="BZ15" s="149">
        <v>-0.218034702569186</v>
      </c>
      <c r="CA15" s="153">
        <v>15.18</v>
      </c>
      <c r="CB15" s="153">
        <v>8</v>
      </c>
      <c r="CC15" s="149">
        <v>-0.472990777338603</v>
      </c>
      <c r="CD15" s="153">
        <v>66.71</v>
      </c>
      <c r="CE15" s="153">
        <v>49.37</v>
      </c>
      <c r="CF15" s="149">
        <v>-0.259931044820867</v>
      </c>
      <c r="CG15" s="153">
        <v>517.46</v>
      </c>
      <c r="CH15" s="153">
        <v>84</v>
      </c>
      <c r="CI15" s="149">
        <v>-0.837668612066633</v>
      </c>
      <c r="CJ15" s="153">
        <v>49.39</v>
      </c>
      <c r="CK15" s="153">
        <v>4</v>
      </c>
      <c r="CL15" s="149">
        <v>-0.919011945738004</v>
      </c>
      <c r="CM15" s="151"/>
      <c r="CN15" s="151"/>
      <c r="CO15" s="151"/>
      <c r="CP15" s="153">
        <v>13207.3677</v>
      </c>
      <c r="CQ15" s="153">
        <v>546</v>
      </c>
      <c r="CR15" s="149">
        <v>-0.95865943824673</v>
      </c>
      <c r="CS15" s="153">
        <v>158.892788</v>
      </c>
      <c r="CT15" s="153">
        <v>154.9</v>
      </c>
      <c r="CU15" s="149">
        <v>-0.025128818307348</v>
      </c>
      <c r="CV15" s="153">
        <v>4.25</v>
      </c>
      <c r="CW15" s="153">
        <v>0.9</v>
      </c>
      <c r="CX15" s="149">
        <v>-0.788235294117647</v>
      </c>
      <c r="CY15" s="153">
        <v>5.39</v>
      </c>
      <c r="CZ15" s="153">
        <v>1.2</v>
      </c>
      <c r="DA15" s="149">
        <v>-0.777365491651206</v>
      </c>
      <c r="DB15" s="153">
        <v>155.55</v>
      </c>
      <c r="DC15" s="153">
        <v>172.1</v>
      </c>
      <c r="DD15" s="149">
        <v>0.106396657023465</v>
      </c>
      <c r="DE15" s="153">
        <v>68.99</v>
      </c>
      <c r="DF15" s="153">
        <v>10</v>
      </c>
      <c r="DG15" s="149">
        <v>-0.85505145673286</v>
      </c>
      <c r="DH15" s="153">
        <v>0.26</v>
      </c>
      <c r="DI15" s="153">
        <v>0.2</v>
      </c>
      <c r="DJ15" s="149">
        <v>-0.230769230769231</v>
      </c>
      <c r="DK15" s="153">
        <v>2.92</v>
      </c>
      <c r="DL15" s="153">
        <v>45</v>
      </c>
      <c r="DM15" s="149">
        <v>14.4109589041096</v>
      </c>
      <c r="DN15" s="153">
        <v>827.38</v>
      </c>
      <c r="DO15" s="153">
        <v>273.93</v>
      </c>
      <c r="DP15" s="149">
        <v>-0.668918755589934</v>
      </c>
      <c r="DQ15" s="164">
        <v>318.38</v>
      </c>
      <c r="DR15" s="164">
        <v>56</v>
      </c>
      <c r="DS15" s="164">
        <v>-0.824109554620265</v>
      </c>
      <c r="DT15" s="164"/>
      <c r="DU15" s="164"/>
      <c r="DV15" s="164"/>
      <c r="DW15" s="153">
        <v>5.07</v>
      </c>
      <c r="DX15" s="153">
        <v>6</v>
      </c>
      <c r="DY15" s="149">
        <v>0.183431952662722</v>
      </c>
      <c r="DZ15" s="153">
        <v>12.33</v>
      </c>
      <c r="EA15" s="153">
        <v>7.3</v>
      </c>
      <c r="EB15" s="149">
        <v>-0.407948094079481</v>
      </c>
      <c r="EC15" s="153">
        <v>30.045282</v>
      </c>
      <c r="ED15" s="153">
        <v>22.9425</v>
      </c>
      <c r="EE15" s="149">
        <v>-0.236402573954873</v>
      </c>
      <c r="EF15" s="153">
        <v>16.98</v>
      </c>
      <c r="EG15" s="153">
        <v>4</v>
      </c>
      <c r="EH15" s="149">
        <v>-0.764428739693757</v>
      </c>
      <c r="EI15" s="151"/>
      <c r="EJ15" s="151"/>
      <c r="EK15" s="151"/>
      <c r="EL15" s="153">
        <v>2.05</v>
      </c>
      <c r="EM15" s="153">
        <v>2.5</v>
      </c>
      <c r="EN15" s="149">
        <f>EM15/EL15-1</f>
        <v>0.219512195121951</v>
      </c>
      <c r="EO15" s="151"/>
      <c r="EP15" s="153">
        <v>279</v>
      </c>
      <c r="EQ15" s="167"/>
    </row>
    <row r="16" ht="29" hidden="1" customHeight="1" outlineLevel="1" spans="1:147">
      <c r="A16" s="94"/>
      <c r="B16" s="95" t="s">
        <v>89</v>
      </c>
      <c r="C16" s="90"/>
      <c r="D16" s="90">
        <v>-155.11</v>
      </c>
      <c r="E16" s="90">
        <v>0</v>
      </c>
      <c r="F16" s="91" t="s">
        <v>87</v>
      </c>
      <c r="G16" s="92">
        <f ca="1" t="shared" si="1"/>
        <v>-10.99</v>
      </c>
      <c r="H16" s="93" t="s">
        <v>87</v>
      </c>
      <c r="I16" s="135"/>
      <c r="J16" s="90"/>
      <c r="K16" s="90">
        <v>196.08</v>
      </c>
      <c r="L16" s="90">
        <f ca="1">SUMIF($M$5:$EQ$5,$L$5,M16:EP16)</f>
        <v>-10.99</v>
      </c>
      <c r="M16" s="139"/>
      <c r="N16" s="92"/>
      <c r="O16" s="133"/>
      <c r="P16" s="140"/>
      <c r="Q16" s="151"/>
      <c r="R16" s="151"/>
      <c r="S16" s="151"/>
      <c r="T16" s="151"/>
      <c r="U16" s="151"/>
      <c r="V16" s="151"/>
      <c r="W16" s="151"/>
      <c r="X16" s="151"/>
      <c r="Y16" s="164"/>
      <c r="Z16" s="164"/>
      <c r="AA16" s="164"/>
      <c r="AB16" s="164">
        <v>-19.06</v>
      </c>
      <c r="AC16" s="164"/>
      <c r="AD16" s="164">
        <v>1</v>
      </c>
      <c r="AE16" s="151"/>
      <c r="AF16" s="151"/>
      <c r="AG16" s="151"/>
      <c r="AH16" s="164"/>
      <c r="AI16" s="164"/>
      <c r="AJ16" s="164"/>
      <c r="AK16" s="151"/>
      <c r="AL16" s="151"/>
      <c r="AM16" s="151"/>
      <c r="AN16" s="151"/>
      <c r="AO16" s="151"/>
      <c r="AP16" s="151"/>
      <c r="AQ16" s="164">
        <v>136</v>
      </c>
      <c r="AR16" s="164">
        <v>300</v>
      </c>
      <c r="AS16" s="164">
        <v>1.20588235294118</v>
      </c>
      <c r="AT16" s="164">
        <v>776.93</v>
      </c>
      <c r="AU16" s="164">
        <v>396</v>
      </c>
      <c r="AV16" s="164">
        <v>-0.490301571570154</v>
      </c>
      <c r="AW16" s="151"/>
      <c r="AX16" s="151"/>
      <c r="AY16" s="151"/>
      <c r="AZ16" s="153">
        <v>-18.99</v>
      </c>
      <c r="BA16" s="153">
        <v>5</v>
      </c>
      <c r="BB16" s="149">
        <v>1.26329647182728</v>
      </c>
      <c r="BC16" s="151"/>
      <c r="BD16" s="151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64"/>
      <c r="BP16" s="164"/>
      <c r="BQ16" s="164"/>
      <c r="BR16" s="151"/>
      <c r="BS16" s="151"/>
      <c r="BT16" s="151"/>
      <c r="BU16" s="153">
        <v>75.81</v>
      </c>
      <c r="BV16" s="153">
        <v>83.54</v>
      </c>
      <c r="BW16" s="149">
        <v>0.101965439915578</v>
      </c>
      <c r="BX16" s="153">
        <v>-801.35</v>
      </c>
      <c r="BY16" s="153">
        <v>-800</v>
      </c>
      <c r="BZ16" s="149">
        <v>0.001684657141074</v>
      </c>
      <c r="CA16" s="151"/>
      <c r="CB16" s="151"/>
      <c r="CC16" s="151"/>
      <c r="CD16" s="153">
        <v>5.59</v>
      </c>
      <c r="CE16" s="153">
        <v>4.47</v>
      </c>
      <c r="CF16" s="149">
        <v>-0.200357781753131</v>
      </c>
      <c r="CG16" s="151"/>
      <c r="CH16" s="151"/>
      <c r="CI16" s="151"/>
      <c r="CJ16" s="151"/>
      <c r="CK16" s="151"/>
      <c r="CL16" s="151"/>
      <c r="CM16" s="151"/>
      <c r="CN16" s="151"/>
      <c r="CO16" s="151"/>
      <c r="CP16" s="151"/>
      <c r="CQ16" s="151"/>
      <c r="CR16" s="151"/>
      <c r="CS16" s="151"/>
      <c r="CT16" s="151"/>
      <c r="CU16" s="151"/>
      <c r="CV16" s="151"/>
      <c r="CW16" s="151"/>
      <c r="CX16" s="151"/>
      <c r="CY16" s="151"/>
      <c r="CZ16" s="151"/>
      <c r="DA16" s="151"/>
      <c r="DB16" s="151"/>
      <c r="DC16" s="151"/>
      <c r="DD16" s="151"/>
      <c r="DE16" s="151"/>
      <c r="DF16" s="151"/>
      <c r="DG16" s="151"/>
      <c r="DH16" s="151"/>
      <c r="DI16" s="151"/>
      <c r="DJ16" s="151"/>
      <c r="DK16" s="151"/>
      <c r="DL16" s="151"/>
      <c r="DM16" s="151"/>
      <c r="DN16" s="153">
        <v>41.3</v>
      </c>
      <c r="DO16" s="151"/>
      <c r="DP16" s="149">
        <v>-1</v>
      </c>
      <c r="DQ16" s="164"/>
      <c r="DR16" s="164"/>
      <c r="DS16" s="164"/>
      <c r="DT16" s="164"/>
      <c r="DU16" s="164"/>
      <c r="DV16" s="164"/>
      <c r="DW16" s="151"/>
      <c r="DX16" s="151"/>
      <c r="DY16" s="151"/>
      <c r="DZ16" s="151"/>
      <c r="EA16" s="151"/>
      <c r="EB16" s="151"/>
      <c r="EC16" s="151"/>
      <c r="ED16" s="151"/>
      <c r="EE16" s="151"/>
      <c r="EF16" s="151"/>
      <c r="EG16" s="151"/>
      <c r="EH16" s="151"/>
      <c r="EI16" s="151"/>
      <c r="EJ16" s="151"/>
      <c r="EK16" s="151"/>
      <c r="EL16" s="153">
        <v>-0.15</v>
      </c>
      <c r="EM16" s="151"/>
      <c r="EN16" s="149"/>
      <c r="EO16" s="151"/>
      <c r="EP16" s="151"/>
      <c r="EQ16" s="167"/>
    </row>
    <row r="17" ht="29" customHeight="1" spans="1:147">
      <c r="A17" s="94" t="s">
        <v>90</v>
      </c>
      <c r="B17" s="95" t="s">
        <v>91</v>
      </c>
      <c r="C17" s="90"/>
      <c r="D17" s="90">
        <v>21019.39</v>
      </c>
      <c r="E17" s="90">
        <v>32720.999964</v>
      </c>
      <c r="F17" s="91">
        <f t="shared" ref="F17:F36" si="4">E17/D17</f>
        <v>1.55670549735268</v>
      </c>
      <c r="G17" s="92">
        <f ca="1" t="shared" si="1"/>
        <v>25264.8568</v>
      </c>
      <c r="H17" s="93">
        <f ca="1" t="shared" ref="H17:H36" si="5">G17/E17-1</f>
        <v>-0.227870272063914</v>
      </c>
      <c r="I17" s="141"/>
      <c r="J17" s="90"/>
      <c r="K17" s="90">
        <v>32006.694725</v>
      </c>
      <c r="L17" s="90">
        <f ca="1">SUMIF($M$5:$EQ$5,$L$5,M17:EP17)</f>
        <v>25264.8568</v>
      </c>
      <c r="M17" s="136">
        <v>778.74</v>
      </c>
      <c r="N17" s="92">
        <v>40</v>
      </c>
      <c r="O17" s="133">
        <v>-0.949</v>
      </c>
      <c r="P17" s="137">
        <v>11916.704</v>
      </c>
      <c r="Q17" s="153">
        <v>10068</v>
      </c>
      <c r="R17" s="149">
        <v>-0.155135513981047</v>
      </c>
      <c r="S17" s="153">
        <v>969.92</v>
      </c>
      <c r="T17" s="153">
        <v>350</v>
      </c>
      <c r="U17" s="149">
        <v>-0.639145496535797</v>
      </c>
      <c r="V17" s="153">
        <v>198.41</v>
      </c>
      <c r="W17" s="153">
        <v>150</v>
      </c>
      <c r="X17" s="149">
        <v>-0.243989718260168</v>
      </c>
      <c r="Y17" s="164">
        <v>3094.97</v>
      </c>
      <c r="Z17" s="164">
        <v>2180</v>
      </c>
      <c r="AA17" s="164">
        <v>-0.295631298526319</v>
      </c>
      <c r="AB17" s="164">
        <v>1207.39</v>
      </c>
      <c r="AC17" s="164">
        <v>500</v>
      </c>
      <c r="AD17" s="164">
        <v>-0.585883600162334</v>
      </c>
      <c r="AE17" s="153">
        <v>476.53</v>
      </c>
      <c r="AF17" s="153">
        <v>300</v>
      </c>
      <c r="AG17" s="149">
        <v>-0.370448869955722</v>
      </c>
      <c r="AH17" s="164">
        <v>146.16</v>
      </c>
      <c r="AI17" s="164">
        <v>380</v>
      </c>
      <c r="AJ17" s="164">
        <v>1.59989053092501</v>
      </c>
      <c r="AK17" s="153">
        <v>91.3100000000007</v>
      </c>
      <c r="AL17" s="153">
        <v>-83.3300000000001</v>
      </c>
      <c r="AM17" s="149">
        <v>-1.91260541014127</v>
      </c>
      <c r="AN17" s="153">
        <v>2.95</v>
      </c>
      <c r="AO17" s="151"/>
      <c r="AP17" s="149">
        <v>-1</v>
      </c>
      <c r="AQ17" s="164">
        <v>2513</v>
      </c>
      <c r="AR17" s="164">
        <v>2200</v>
      </c>
      <c r="AS17" s="164">
        <v>-0.124552327894946</v>
      </c>
      <c r="AT17" s="164">
        <v>844.95</v>
      </c>
      <c r="AU17" s="164">
        <v>210</v>
      </c>
      <c r="AV17" s="164">
        <v>-0.751464583703178</v>
      </c>
      <c r="AW17" s="153">
        <v>968.52</v>
      </c>
      <c r="AX17" s="153">
        <v>500</v>
      </c>
      <c r="AY17" s="149">
        <v>-0.483748399620039</v>
      </c>
      <c r="AZ17" s="153">
        <v>138.8</v>
      </c>
      <c r="BA17" s="153">
        <v>339</v>
      </c>
      <c r="BB17" s="149">
        <v>1.44236311239193</v>
      </c>
      <c r="BC17" s="153">
        <v>225.02</v>
      </c>
      <c r="BD17" s="153">
        <v>55.15</v>
      </c>
      <c r="BE17" s="149">
        <v>-0.754910674606702</v>
      </c>
      <c r="BF17" s="153">
        <v>9.85</v>
      </c>
      <c r="BG17" s="153">
        <v>252.52</v>
      </c>
      <c r="BH17" s="149">
        <v>24.6365482233503</v>
      </c>
      <c r="BI17" s="153">
        <v>267</v>
      </c>
      <c r="BJ17" s="153">
        <v>400</v>
      </c>
      <c r="BK17" s="149">
        <v>0.49812734082397</v>
      </c>
      <c r="BL17" s="153">
        <v>262</v>
      </c>
      <c r="BM17" s="153">
        <v>356.5</v>
      </c>
      <c r="BN17" s="149">
        <v>0.360687022900763</v>
      </c>
      <c r="BO17" s="164">
        <v>444.54</v>
      </c>
      <c r="BP17" s="164">
        <v>166</v>
      </c>
      <c r="BQ17" s="164">
        <v>-0.626580285238674</v>
      </c>
      <c r="BR17" s="153">
        <v>118</v>
      </c>
      <c r="BS17" s="153">
        <v>60</v>
      </c>
      <c r="BT17" s="149">
        <v>-0.491525423728814</v>
      </c>
      <c r="BU17" s="153">
        <v>743</v>
      </c>
      <c r="BV17" s="153">
        <v>500</v>
      </c>
      <c r="BW17" s="149">
        <v>-0.327052489905787</v>
      </c>
      <c r="BX17" s="153">
        <v>1435.74</v>
      </c>
      <c r="BY17" s="153">
        <v>3200</v>
      </c>
      <c r="BZ17" s="149">
        <v>1.22881580230404</v>
      </c>
      <c r="CA17" s="153">
        <v>1061.47</v>
      </c>
      <c r="CB17" s="153">
        <v>270</v>
      </c>
      <c r="CC17" s="149">
        <v>-0.74563576926338</v>
      </c>
      <c r="CD17" s="153">
        <v>2330.61</v>
      </c>
      <c r="CE17" s="153">
        <v>769.77</v>
      </c>
      <c r="CF17" s="149">
        <v>-0.669713079408395</v>
      </c>
      <c r="CG17" s="153">
        <v>362.02</v>
      </c>
      <c r="CH17" s="153">
        <v>355</v>
      </c>
      <c r="CI17" s="149">
        <v>-0.019391193856693</v>
      </c>
      <c r="CJ17" s="153">
        <v>314.25</v>
      </c>
      <c r="CK17" s="153">
        <v>424.79</v>
      </c>
      <c r="CL17" s="149">
        <v>0.35175815433572</v>
      </c>
      <c r="CM17" s="151"/>
      <c r="CN17" s="151"/>
      <c r="CO17" s="151"/>
      <c r="CP17" s="153">
        <v>125.49</v>
      </c>
      <c r="CQ17" s="153">
        <v>108</v>
      </c>
      <c r="CR17" s="149">
        <v>-0.139373655271336</v>
      </c>
      <c r="CS17" s="153">
        <v>36.88</v>
      </c>
      <c r="CT17" s="153">
        <v>5.6</v>
      </c>
      <c r="CU17" s="149">
        <v>-0.848156182212581</v>
      </c>
      <c r="CV17" s="151"/>
      <c r="CW17" s="151"/>
      <c r="CX17" s="151"/>
      <c r="CY17" s="153">
        <v>5.33</v>
      </c>
      <c r="CZ17" s="151"/>
      <c r="DA17" s="149">
        <v>-1</v>
      </c>
      <c r="DB17" s="153">
        <v>2.87</v>
      </c>
      <c r="DC17" s="153">
        <v>2</v>
      </c>
      <c r="DD17" s="149">
        <v>-0.303135888501742</v>
      </c>
      <c r="DE17" s="151"/>
      <c r="DF17" s="151"/>
      <c r="DG17" s="151"/>
      <c r="DH17" s="151"/>
      <c r="DI17" s="151"/>
      <c r="DJ17" s="151"/>
      <c r="DK17" s="153">
        <v>133.2</v>
      </c>
      <c r="DL17" s="153">
        <v>75</v>
      </c>
      <c r="DM17" s="149">
        <v>-0.436936936936937</v>
      </c>
      <c r="DN17" s="153">
        <v>362.11</v>
      </c>
      <c r="DO17" s="153">
        <v>284.19</v>
      </c>
      <c r="DP17" s="149">
        <v>-0.215183231614703</v>
      </c>
      <c r="DQ17" s="164">
        <v>5.18</v>
      </c>
      <c r="DR17" s="164">
        <v>3.75</v>
      </c>
      <c r="DS17" s="164">
        <v>-0.276061776061776</v>
      </c>
      <c r="DT17" s="164">
        <v>100</v>
      </c>
      <c r="DU17" s="164">
        <v>2</v>
      </c>
      <c r="DV17" s="164">
        <v>-0.98</v>
      </c>
      <c r="DW17" s="153">
        <v>76.13</v>
      </c>
      <c r="DX17" s="153">
        <v>128.4</v>
      </c>
      <c r="DY17" s="149">
        <v>0.686588729804282</v>
      </c>
      <c r="DZ17" s="153">
        <v>0.85</v>
      </c>
      <c r="EA17" s="153">
        <v>0.9</v>
      </c>
      <c r="EB17" s="149">
        <v>0.058823529411765</v>
      </c>
      <c r="EC17" s="153">
        <v>127.730725</v>
      </c>
      <c r="ED17" s="153">
        <v>21.6168</v>
      </c>
      <c r="EE17" s="149">
        <v>-0.830762723690796</v>
      </c>
      <c r="EF17" s="153">
        <v>200.33</v>
      </c>
      <c r="EG17" s="153">
        <v>120</v>
      </c>
      <c r="EH17" s="149">
        <v>-0.400988369190835</v>
      </c>
      <c r="EI17" s="151"/>
      <c r="EJ17" s="151"/>
      <c r="EK17" s="151"/>
      <c r="EL17" s="151"/>
      <c r="EM17" s="153">
        <v>610</v>
      </c>
      <c r="EN17" s="151"/>
      <c r="EO17" s="151"/>
      <c r="EP17" s="151"/>
      <c r="EQ17" s="167"/>
    </row>
    <row r="18" ht="29" customHeight="1" collapsed="1" spans="1:147">
      <c r="A18" s="94" t="s">
        <v>92</v>
      </c>
      <c r="B18" s="95" t="s">
        <v>93</v>
      </c>
      <c r="C18" s="90"/>
      <c r="D18" s="90">
        <v>7969.0386453813</v>
      </c>
      <c r="E18" s="90">
        <v>18134.532359582</v>
      </c>
      <c r="F18" s="91">
        <f t="shared" si="4"/>
        <v>2.27562359358019</v>
      </c>
      <c r="G18" s="92">
        <f ca="1" t="shared" si="1"/>
        <v>-21234.54</v>
      </c>
      <c r="H18" s="93">
        <f ca="1" t="shared" si="5"/>
        <v>-2.1709450003424</v>
      </c>
      <c r="I18" s="135" t="s">
        <v>94</v>
      </c>
      <c r="J18" s="90">
        <v>52284</v>
      </c>
      <c r="K18" s="90">
        <v>65741.074411</v>
      </c>
      <c r="L18" s="90">
        <f ca="1">SUMIF($M$5:$EQ$5,$L$5,M18:EP18)</f>
        <v>31049.46</v>
      </c>
      <c r="M18" s="136">
        <v>39864.566411</v>
      </c>
      <c r="N18" s="92">
        <v>36798</v>
      </c>
      <c r="O18" s="133">
        <v>-0.077</v>
      </c>
      <c r="P18" s="137">
        <v>44.76</v>
      </c>
      <c r="Q18" s="153">
        <v>52.65</v>
      </c>
      <c r="R18" s="149">
        <v>0.17627345844504</v>
      </c>
      <c r="S18" s="151"/>
      <c r="T18" s="151"/>
      <c r="U18" s="151"/>
      <c r="V18" s="153">
        <v>47.06</v>
      </c>
      <c r="W18" s="151"/>
      <c r="X18" s="149">
        <v>-1</v>
      </c>
      <c r="Y18" s="164">
        <v>53.86</v>
      </c>
      <c r="Z18" s="164">
        <v>50</v>
      </c>
      <c r="AA18" s="164">
        <v>-0.071667285555143</v>
      </c>
      <c r="AB18" s="164">
        <v>36.62</v>
      </c>
      <c r="AC18" s="164">
        <v>-57</v>
      </c>
      <c r="AD18" s="164">
        <v>-2.55652648825778</v>
      </c>
      <c r="AE18" s="151"/>
      <c r="AF18" s="151"/>
      <c r="AG18" s="151"/>
      <c r="AH18" s="164"/>
      <c r="AI18" s="164"/>
      <c r="AJ18" s="164"/>
      <c r="AK18" s="153">
        <v>0.05</v>
      </c>
      <c r="AL18" s="151"/>
      <c r="AM18" s="149">
        <v>-1</v>
      </c>
      <c r="AN18" s="151"/>
      <c r="AO18" s="151"/>
      <c r="AP18" s="151"/>
      <c r="AQ18" s="164">
        <v>174.48</v>
      </c>
      <c r="AR18" s="164">
        <v>1000</v>
      </c>
      <c r="AS18" s="164">
        <v>4.73131591013297</v>
      </c>
      <c r="AT18" s="164">
        <v>1574.31</v>
      </c>
      <c r="AU18" s="164">
        <v>1250</v>
      </c>
      <c r="AV18" s="164">
        <v>-0.206001359325673</v>
      </c>
      <c r="AW18" s="153">
        <v>408</v>
      </c>
      <c r="AX18" s="153">
        <v>140</v>
      </c>
      <c r="AY18" s="149">
        <v>-0.656862745098039</v>
      </c>
      <c r="AZ18" s="153">
        <v>2.25</v>
      </c>
      <c r="BA18" s="151"/>
      <c r="BB18" s="149">
        <v>-1</v>
      </c>
      <c r="BC18" s="153">
        <v>2340.64</v>
      </c>
      <c r="BD18" s="153">
        <v>2022.11</v>
      </c>
      <c r="BE18" s="149">
        <v>-0.136086711326817</v>
      </c>
      <c r="BF18" s="151"/>
      <c r="BG18" s="151"/>
      <c r="BH18" s="151"/>
      <c r="BI18" s="153">
        <v>789</v>
      </c>
      <c r="BJ18" s="151"/>
      <c r="BK18" s="149">
        <v>-1</v>
      </c>
      <c r="BL18" s="151"/>
      <c r="BM18" s="151"/>
      <c r="BN18" s="151"/>
      <c r="BO18" s="164">
        <v>29.92</v>
      </c>
      <c r="BP18" s="164">
        <v>29.92</v>
      </c>
      <c r="BQ18" s="164"/>
      <c r="BR18" s="151"/>
      <c r="BS18" s="151"/>
      <c r="BT18" s="151"/>
      <c r="BU18" s="153">
        <v>31.21</v>
      </c>
      <c r="BV18" s="153">
        <v>30</v>
      </c>
      <c r="BW18" s="149">
        <v>-0.038769625120154</v>
      </c>
      <c r="BX18" s="153">
        <v>4212.18</v>
      </c>
      <c r="BY18" s="153">
        <v>4307</v>
      </c>
      <c r="BZ18" s="149">
        <v>0.022510908840553</v>
      </c>
      <c r="CA18" s="153">
        <v>21.84</v>
      </c>
      <c r="CB18" s="153">
        <v>1350</v>
      </c>
      <c r="CC18" s="149">
        <v>60.8131868131868</v>
      </c>
      <c r="CD18" s="151"/>
      <c r="CE18" s="151"/>
      <c r="CF18" s="151"/>
      <c r="CG18" s="153">
        <v>5.96</v>
      </c>
      <c r="CH18" s="153">
        <v>-158</v>
      </c>
      <c r="CI18" s="149">
        <v>-27.510067114094</v>
      </c>
      <c r="CJ18" s="151"/>
      <c r="CK18" s="151"/>
      <c r="CL18" s="151"/>
      <c r="CM18" s="151"/>
      <c r="CN18" s="151"/>
      <c r="CO18" s="151"/>
      <c r="CP18" s="153">
        <v>49.68</v>
      </c>
      <c r="CQ18" s="153">
        <v>600</v>
      </c>
      <c r="CR18" s="149">
        <v>11.0772946859903</v>
      </c>
      <c r="CS18" s="153">
        <v>109.24</v>
      </c>
      <c r="CT18" s="153">
        <v>249.72</v>
      </c>
      <c r="CU18" s="149">
        <v>1.2859758330282</v>
      </c>
      <c r="CV18" s="151"/>
      <c r="CW18" s="151"/>
      <c r="CX18" s="151"/>
      <c r="CY18" s="151"/>
      <c r="CZ18" s="151"/>
      <c r="DA18" s="151"/>
      <c r="DB18" s="153">
        <v>4447.588</v>
      </c>
      <c r="DC18" s="153">
        <v>8761</v>
      </c>
      <c r="DD18" s="149">
        <v>0.969831738011704</v>
      </c>
      <c r="DE18" s="153">
        <v>993.11</v>
      </c>
      <c r="DF18" s="153">
        <v>1208</v>
      </c>
      <c r="DG18" s="149">
        <v>0.216380864154021</v>
      </c>
      <c r="DH18" s="151"/>
      <c r="DI18" s="151"/>
      <c r="DJ18" s="151"/>
      <c r="DK18" s="153">
        <v>58</v>
      </c>
      <c r="DL18" s="151"/>
      <c r="DM18" s="149">
        <v>-1</v>
      </c>
      <c r="DN18" s="153">
        <v>19.87</v>
      </c>
      <c r="DO18" s="153">
        <v>60</v>
      </c>
      <c r="DP18" s="149">
        <v>2.01962757926522</v>
      </c>
      <c r="DQ18" s="164">
        <v>10179.35</v>
      </c>
      <c r="DR18" s="164">
        <v>9947.43</v>
      </c>
      <c r="DS18" s="164">
        <v>-0.022783380078296</v>
      </c>
      <c r="DT18" s="164"/>
      <c r="DU18" s="164"/>
      <c r="DV18" s="164"/>
      <c r="DW18" s="151"/>
      <c r="DX18" s="151"/>
      <c r="DY18" s="151"/>
      <c r="DZ18" s="153">
        <v>278.9</v>
      </c>
      <c r="EA18" s="151"/>
      <c r="EB18" s="149">
        <v>-1</v>
      </c>
      <c r="EC18" s="151"/>
      <c r="ED18" s="151"/>
      <c r="EE18" s="151"/>
      <c r="EF18" s="153">
        <v>-31.32</v>
      </c>
      <c r="EG18" s="153">
        <v>206.63</v>
      </c>
      <c r="EH18" s="149">
        <v>7.59738186462324</v>
      </c>
      <c r="EI18" s="151"/>
      <c r="EJ18" s="151"/>
      <c r="EK18" s="151"/>
      <c r="EL18" s="151"/>
      <c r="EM18" s="151"/>
      <c r="EN18" s="151"/>
      <c r="EO18" s="151"/>
      <c r="EP18" s="151"/>
      <c r="EQ18" s="167"/>
    </row>
    <row r="19" ht="29" hidden="1" customHeight="1" outlineLevel="1" spans="1:147">
      <c r="A19" s="94" t="s">
        <v>95</v>
      </c>
      <c r="B19" s="95" t="s">
        <v>96</v>
      </c>
      <c r="C19" s="90"/>
      <c r="D19" s="90">
        <v>3046</v>
      </c>
      <c r="E19" s="90">
        <v>12625.291815</v>
      </c>
      <c r="F19" s="91">
        <f t="shared" si="4"/>
        <v>4.14487584208798</v>
      </c>
      <c r="G19" s="92">
        <f ca="1" t="shared" si="1"/>
        <v>-3192.15</v>
      </c>
      <c r="H19" s="93">
        <f ca="1" t="shared" si="5"/>
        <v>-1.25283772025035</v>
      </c>
      <c r="I19" s="135" t="s">
        <v>97</v>
      </c>
      <c r="J19" s="90"/>
      <c r="K19" s="90">
        <v>13676.74</v>
      </c>
      <c r="L19" s="90">
        <f ca="1">SUMIF($M$5:$EQ$5,$L$5,M19:EP19)</f>
        <v>-3192.15</v>
      </c>
      <c r="M19" s="136">
        <v>3692.51</v>
      </c>
      <c r="N19" s="92"/>
      <c r="O19" s="133">
        <v>-1</v>
      </c>
      <c r="P19" s="137">
        <v>12.75</v>
      </c>
      <c r="Q19" s="151"/>
      <c r="R19" s="149">
        <v>-1</v>
      </c>
      <c r="S19" s="151"/>
      <c r="T19" s="151"/>
      <c r="U19" s="151"/>
      <c r="V19" s="151"/>
      <c r="W19" s="151"/>
      <c r="X19" s="151"/>
      <c r="Y19" s="164"/>
      <c r="Z19" s="164"/>
      <c r="AA19" s="164"/>
      <c r="AB19" s="164">
        <v>12.28</v>
      </c>
      <c r="AC19" s="164"/>
      <c r="AD19" s="164">
        <v>-1</v>
      </c>
      <c r="AE19" s="151"/>
      <c r="AF19" s="151"/>
      <c r="AG19" s="151"/>
      <c r="AH19" s="164">
        <v>17.97</v>
      </c>
      <c r="AI19" s="164"/>
      <c r="AJ19" s="164">
        <v>-1</v>
      </c>
      <c r="AK19" s="151"/>
      <c r="AL19" s="151"/>
      <c r="AM19" s="151"/>
      <c r="AN19" s="151"/>
      <c r="AO19" s="151"/>
      <c r="AP19" s="151"/>
      <c r="AQ19" s="164">
        <v>-2</v>
      </c>
      <c r="AR19" s="164"/>
      <c r="AS19" s="164">
        <v>1</v>
      </c>
      <c r="AT19" s="164">
        <v>65.96</v>
      </c>
      <c r="AU19" s="164"/>
      <c r="AV19" s="164">
        <v>-1</v>
      </c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3">
        <v>3.33</v>
      </c>
      <c r="BJ19" s="151"/>
      <c r="BK19" s="149">
        <v>-1</v>
      </c>
      <c r="BL19" s="151"/>
      <c r="BM19" s="151"/>
      <c r="BN19" s="151"/>
      <c r="BO19" s="164"/>
      <c r="BP19" s="164"/>
      <c r="BQ19" s="164"/>
      <c r="BR19" s="151"/>
      <c r="BS19" s="151"/>
      <c r="BT19" s="151"/>
      <c r="BU19" s="151"/>
      <c r="BV19" s="151"/>
      <c r="BW19" s="151"/>
      <c r="BX19" s="153">
        <v>541.98</v>
      </c>
      <c r="BY19" s="153">
        <v>500</v>
      </c>
      <c r="BZ19" s="149">
        <v>-0.077456732720765</v>
      </c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1"/>
      <c r="CL19" s="151"/>
      <c r="CM19" s="151"/>
      <c r="CN19" s="151"/>
      <c r="CO19" s="151"/>
      <c r="CP19" s="153">
        <v>-78</v>
      </c>
      <c r="CQ19" s="153">
        <v>-170</v>
      </c>
      <c r="CR19" s="149">
        <v>-1.17948717948718</v>
      </c>
      <c r="CS19" s="153">
        <v>-4.67</v>
      </c>
      <c r="CT19" s="151"/>
      <c r="CU19" s="149">
        <v>1</v>
      </c>
      <c r="CV19" s="151"/>
      <c r="CW19" s="151"/>
      <c r="CX19" s="151"/>
      <c r="CY19" s="151"/>
      <c r="CZ19" s="151"/>
      <c r="DA19" s="151"/>
      <c r="DB19" s="153">
        <v>9626.16</v>
      </c>
      <c r="DC19" s="153">
        <v>-4200</v>
      </c>
      <c r="DD19" s="149">
        <v>-1.43631105238226</v>
      </c>
      <c r="DE19" s="151"/>
      <c r="DF19" s="153">
        <v>677.85</v>
      </c>
      <c r="DG19" s="151"/>
      <c r="DH19" s="151"/>
      <c r="DI19" s="151"/>
      <c r="DJ19" s="151"/>
      <c r="DK19" s="153">
        <v>-276.94</v>
      </c>
      <c r="DL19" s="151"/>
      <c r="DM19" s="149">
        <v>1</v>
      </c>
      <c r="DN19" s="153">
        <v>65.41</v>
      </c>
      <c r="DO19" s="151"/>
      <c r="DP19" s="149">
        <v>-1</v>
      </c>
      <c r="DQ19" s="164"/>
      <c r="DR19" s="164"/>
      <c r="DS19" s="164"/>
      <c r="DT19" s="164"/>
      <c r="DU19" s="164"/>
      <c r="DV19" s="164"/>
      <c r="DW19" s="151"/>
      <c r="DX19" s="151"/>
      <c r="DY19" s="151"/>
      <c r="DZ19" s="151"/>
      <c r="EA19" s="151"/>
      <c r="EB19" s="151"/>
      <c r="EC19" s="151"/>
      <c r="ED19" s="151"/>
      <c r="EE19" s="151"/>
      <c r="EF19" s="151"/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67"/>
    </row>
    <row r="20" ht="29" hidden="1" customHeight="1" outlineLevel="1" spans="1:147">
      <c r="A20" s="94" t="s">
        <v>98</v>
      </c>
      <c r="B20" s="95" t="s">
        <v>99</v>
      </c>
      <c r="C20" s="90"/>
      <c r="D20" s="90">
        <v>-16983.320638769</v>
      </c>
      <c r="E20" s="90">
        <v>-16615.0409443338</v>
      </c>
      <c r="F20" s="91">
        <f t="shared" si="4"/>
        <v>0.978315212774438</v>
      </c>
      <c r="G20" s="92">
        <f ca="1" t="shared" si="1"/>
        <v>-13299.9280997</v>
      </c>
      <c r="H20" s="93">
        <f ca="1" t="shared" si="5"/>
        <v>-0.1995248074164</v>
      </c>
      <c r="I20" s="135" t="s">
        <v>100</v>
      </c>
      <c r="J20" s="90"/>
      <c r="K20" s="90">
        <v>-16409.8047662</v>
      </c>
      <c r="L20" s="90">
        <f ca="1">SUMIF($M$5:$EQ$5,$L$5,M20:EP20)</f>
        <v>-13299.9280997</v>
      </c>
      <c r="M20" s="139"/>
      <c r="N20" s="92"/>
      <c r="O20" s="133"/>
      <c r="P20" s="137">
        <v>-1518.99</v>
      </c>
      <c r="Q20" s="153">
        <v>-2500</v>
      </c>
      <c r="R20" s="149">
        <v>-0.64583045313004</v>
      </c>
      <c r="S20" s="153">
        <v>-117.48</v>
      </c>
      <c r="T20" s="153">
        <v>-30</v>
      </c>
      <c r="U20" s="149">
        <v>0.744637385086823</v>
      </c>
      <c r="V20" s="153">
        <v>-406.53</v>
      </c>
      <c r="W20" s="153">
        <v>-380.95</v>
      </c>
      <c r="X20" s="149">
        <v>0.062922785526283</v>
      </c>
      <c r="Y20" s="164">
        <v>-2614.71</v>
      </c>
      <c r="Z20" s="164">
        <v>-511</v>
      </c>
      <c r="AA20" s="164">
        <v>0.804567236901989</v>
      </c>
      <c r="AB20" s="164">
        <v>-132.22</v>
      </c>
      <c r="AC20" s="164">
        <v>-175.332</v>
      </c>
      <c r="AD20" s="164">
        <v>-0.326062622901225</v>
      </c>
      <c r="AE20" s="153">
        <v>-65.13</v>
      </c>
      <c r="AF20" s="153">
        <v>-173.15</v>
      </c>
      <c r="AG20" s="149">
        <v>-1.65852909565485</v>
      </c>
      <c r="AH20" s="164">
        <v>-83.74</v>
      </c>
      <c r="AI20" s="164">
        <v>-60</v>
      </c>
      <c r="AJ20" s="164">
        <v>0.283496536899928</v>
      </c>
      <c r="AK20" s="153">
        <v>-1.19</v>
      </c>
      <c r="AL20" s="153">
        <v>0.33</v>
      </c>
      <c r="AM20" s="151"/>
      <c r="AN20" s="151"/>
      <c r="AO20" s="153">
        <v>-39</v>
      </c>
      <c r="AP20" s="151"/>
      <c r="AQ20" s="164">
        <v>-2032</v>
      </c>
      <c r="AR20" s="164">
        <v>-1900</v>
      </c>
      <c r="AS20" s="164">
        <v>0.06496062992126</v>
      </c>
      <c r="AT20" s="164">
        <v>1141.69</v>
      </c>
      <c r="AU20" s="164">
        <v>-234.92585</v>
      </c>
      <c r="AV20" s="164">
        <v>-1.20577026162969</v>
      </c>
      <c r="AW20" s="153">
        <v>329.25</v>
      </c>
      <c r="AX20" s="153">
        <v>-58</v>
      </c>
      <c r="AY20" s="149">
        <v>-1.17615793470008</v>
      </c>
      <c r="AZ20" s="153">
        <v>-694.6063042</v>
      </c>
      <c r="BA20" s="153">
        <v>1160.77</v>
      </c>
      <c r="BB20" s="149">
        <v>2.67111929877587</v>
      </c>
      <c r="BC20" s="153">
        <v>-178.56</v>
      </c>
      <c r="BD20" s="153">
        <v>-444.23</v>
      </c>
      <c r="BE20" s="149">
        <v>-1.48784722222222</v>
      </c>
      <c r="BF20" s="153">
        <v>-13.41</v>
      </c>
      <c r="BG20" s="153">
        <v>-110.34</v>
      </c>
      <c r="BH20" s="149">
        <v>-7.22818791946309</v>
      </c>
      <c r="BI20" s="153">
        <v>-5721.25</v>
      </c>
      <c r="BJ20" s="153">
        <v>-3192.29</v>
      </c>
      <c r="BK20" s="149">
        <v>0.442029276818877</v>
      </c>
      <c r="BL20" s="153">
        <v>-252.22</v>
      </c>
      <c r="BM20" s="153">
        <v>-373.5</v>
      </c>
      <c r="BN20" s="149">
        <v>-0.480850051542306</v>
      </c>
      <c r="BO20" s="164">
        <v>-84.8</v>
      </c>
      <c r="BP20" s="164">
        <v>-165.8775</v>
      </c>
      <c r="BQ20" s="164">
        <v>-0.956102594339622</v>
      </c>
      <c r="BR20" s="153">
        <v>-57</v>
      </c>
      <c r="BS20" s="153">
        <v>-45</v>
      </c>
      <c r="BT20" s="149">
        <v>0.210526315789474</v>
      </c>
      <c r="BU20" s="153">
        <v>-145.0315</v>
      </c>
      <c r="BV20" s="153">
        <v>-156.9915</v>
      </c>
      <c r="BW20" s="149">
        <v>-0.082464843844268</v>
      </c>
      <c r="BX20" s="153">
        <v>-71.4489000000012</v>
      </c>
      <c r="BY20" s="153">
        <v>-1110.7001</v>
      </c>
      <c r="BZ20" s="149">
        <v>-14.5453771856527</v>
      </c>
      <c r="CA20" s="153">
        <v>-367.1</v>
      </c>
      <c r="CB20" s="153">
        <v>-113.94</v>
      </c>
      <c r="CC20" s="149">
        <v>0.689621356578589</v>
      </c>
      <c r="CD20" s="153">
        <v>398.76</v>
      </c>
      <c r="CE20" s="153">
        <v>-195.51</v>
      </c>
      <c r="CF20" s="149">
        <v>-1.49029491423413</v>
      </c>
      <c r="CG20" s="153">
        <v>-746.44</v>
      </c>
      <c r="CH20" s="153">
        <v>-1029.544</v>
      </c>
      <c r="CI20" s="149">
        <v>-0.379272279084722</v>
      </c>
      <c r="CJ20" s="153">
        <v>-33.94</v>
      </c>
      <c r="CK20" s="153">
        <v>-74.63</v>
      </c>
      <c r="CL20" s="149">
        <v>-1.19888037713612</v>
      </c>
      <c r="CM20" s="151"/>
      <c r="CN20" s="151"/>
      <c r="CO20" s="151"/>
      <c r="CP20" s="153">
        <v>-29.65</v>
      </c>
      <c r="CQ20" s="153">
        <v>-30</v>
      </c>
      <c r="CR20" s="149">
        <v>-0.011804384485666</v>
      </c>
      <c r="CS20" s="153">
        <v>-233.58</v>
      </c>
      <c r="CT20" s="153">
        <v>-557.62</v>
      </c>
      <c r="CU20" s="149">
        <v>-1.38727630790307</v>
      </c>
      <c r="CV20" s="153">
        <v>-0.02</v>
      </c>
      <c r="CW20" s="153">
        <v>0.39</v>
      </c>
      <c r="CX20" s="149">
        <v>20.5</v>
      </c>
      <c r="CY20" s="151"/>
      <c r="CZ20" s="151"/>
      <c r="DA20" s="151"/>
      <c r="DB20" s="153">
        <v>-1.33</v>
      </c>
      <c r="DC20" s="153">
        <v>1.36</v>
      </c>
      <c r="DD20" s="149">
        <v>2.02255639097744</v>
      </c>
      <c r="DE20" s="151"/>
      <c r="DF20" s="151"/>
      <c r="DG20" s="151"/>
      <c r="DH20" s="153">
        <v>100</v>
      </c>
      <c r="DI20" s="153">
        <v>100</v>
      </c>
      <c r="DJ20" s="151"/>
      <c r="DK20" s="153">
        <v>0.35</v>
      </c>
      <c r="DL20" s="151"/>
      <c r="DM20" s="149">
        <v>-1</v>
      </c>
      <c r="DN20" s="153">
        <v>-2729.63685</v>
      </c>
      <c r="DO20" s="153">
        <v>-873.013149999999</v>
      </c>
      <c r="DP20" s="149">
        <v>0.68017241927255</v>
      </c>
      <c r="DQ20" s="164"/>
      <c r="DR20" s="164"/>
      <c r="DS20" s="164"/>
      <c r="DT20" s="164"/>
      <c r="DU20" s="164"/>
      <c r="DV20" s="164"/>
      <c r="DW20" s="153">
        <v>-9.72</v>
      </c>
      <c r="DX20" s="153">
        <v>-12</v>
      </c>
      <c r="DY20" s="149">
        <v>-0.234567901234568</v>
      </c>
      <c r="DZ20" s="153">
        <v>-0.05</v>
      </c>
      <c r="EA20" s="153">
        <v>-0.04</v>
      </c>
      <c r="EB20" s="149">
        <v>0.2</v>
      </c>
      <c r="EC20" s="153">
        <v>-38.071212</v>
      </c>
      <c r="ED20" s="153">
        <v>-15.1939997</v>
      </c>
      <c r="EE20" s="149">
        <v>0.600905805152723</v>
      </c>
      <c r="EF20" s="151"/>
      <c r="EG20" s="151"/>
      <c r="EH20" s="151"/>
      <c r="EI20" s="151"/>
      <c r="EJ20" s="151"/>
      <c r="EK20" s="151"/>
      <c r="EL20" s="151"/>
      <c r="EM20" s="151"/>
      <c r="EN20" s="151"/>
      <c r="EO20" s="151"/>
      <c r="EP20" s="151"/>
      <c r="EQ20" s="167"/>
    </row>
    <row r="21" ht="29" hidden="1" customHeight="1" outlineLevel="1" spans="1:147">
      <c r="A21" s="94" t="s">
        <v>101</v>
      </c>
      <c r="B21" s="95" t="s">
        <v>102</v>
      </c>
      <c r="C21" s="90"/>
      <c r="D21" s="90">
        <v>-26052.4991210948</v>
      </c>
      <c r="E21" s="90">
        <v>-30243.529904</v>
      </c>
      <c r="F21" s="91">
        <f t="shared" si="4"/>
        <v>1.16086866612776</v>
      </c>
      <c r="G21" s="92">
        <f ca="1" t="shared" si="1"/>
        <v>-11124.8473067</v>
      </c>
      <c r="H21" s="93">
        <f ca="1" t="shared" si="5"/>
        <v>-0.632157775827992</v>
      </c>
      <c r="I21" s="135" t="s">
        <v>103</v>
      </c>
      <c r="J21" s="90">
        <v>5800</v>
      </c>
      <c r="K21" s="90">
        <v>-16250.11</v>
      </c>
      <c r="L21" s="90">
        <f ca="1">SUMIF($M$5:$EQ$5,$L$5,M21:EP21)</f>
        <v>-5324.8473067</v>
      </c>
      <c r="M21" s="139"/>
      <c r="N21" s="92"/>
      <c r="O21" s="133"/>
      <c r="P21" s="137">
        <v>-3017.24</v>
      </c>
      <c r="Q21" s="153">
        <v>-2000</v>
      </c>
      <c r="R21" s="149">
        <v>0.33714255412231</v>
      </c>
      <c r="S21" s="151"/>
      <c r="T21" s="151"/>
      <c r="U21" s="151"/>
      <c r="V21" s="151"/>
      <c r="W21" s="151"/>
      <c r="X21" s="151"/>
      <c r="Y21" s="164">
        <v>-352</v>
      </c>
      <c r="Z21" s="164">
        <v>-200</v>
      </c>
      <c r="AA21" s="164">
        <v>0.431818181818182</v>
      </c>
      <c r="AB21" s="164">
        <v>-928.79</v>
      </c>
      <c r="AC21" s="164">
        <v>-920</v>
      </c>
      <c r="AD21" s="164">
        <v>0.009463926183529</v>
      </c>
      <c r="AE21" s="151"/>
      <c r="AF21" s="151"/>
      <c r="AG21" s="151"/>
      <c r="AH21" s="164">
        <v>-50.44</v>
      </c>
      <c r="AI21" s="164">
        <v>-40</v>
      </c>
      <c r="AJ21" s="164">
        <v>0.206978588421887</v>
      </c>
      <c r="AK21" s="151"/>
      <c r="AL21" s="151"/>
      <c r="AM21" s="149">
        <v>1.27731092436975</v>
      </c>
      <c r="AN21" s="151"/>
      <c r="AO21" s="151"/>
      <c r="AP21" s="151"/>
      <c r="AQ21" s="164">
        <v>-1264</v>
      </c>
      <c r="AR21" s="164">
        <v>-600</v>
      </c>
      <c r="AS21" s="164">
        <v>0.525316455696203</v>
      </c>
      <c r="AT21" s="164">
        <v>-228.31</v>
      </c>
      <c r="AU21" s="164">
        <v>-128.28</v>
      </c>
      <c r="AV21" s="164">
        <v>0.438132363891201</v>
      </c>
      <c r="AW21" s="153">
        <v>25.33</v>
      </c>
      <c r="AX21" s="153">
        <v>30</v>
      </c>
      <c r="AY21" s="149">
        <v>0.184366363995263</v>
      </c>
      <c r="AZ21" s="153">
        <v>140.27</v>
      </c>
      <c r="BA21" s="153">
        <v>-443.1373067</v>
      </c>
      <c r="BB21" s="149">
        <v>-4.15917378413061</v>
      </c>
      <c r="BC21" s="151"/>
      <c r="BD21" s="151"/>
      <c r="BE21" s="151"/>
      <c r="BF21" s="151"/>
      <c r="BG21" s="151"/>
      <c r="BH21" s="151"/>
      <c r="BI21" s="153">
        <v>161</v>
      </c>
      <c r="BJ21" s="153">
        <v>120</v>
      </c>
      <c r="BK21" s="149">
        <v>-0.254658385093168</v>
      </c>
      <c r="BL21" s="151"/>
      <c r="BM21" s="151"/>
      <c r="BN21" s="151"/>
      <c r="BO21" s="164">
        <v>-10.92</v>
      </c>
      <c r="BP21" s="164"/>
      <c r="BQ21" s="164">
        <v>1</v>
      </c>
      <c r="BR21" s="151"/>
      <c r="BS21" s="151"/>
      <c r="BT21" s="151"/>
      <c r="BU21" s="153">
        <v>-551.18</v>
      </c>
      <c r="BV21" s="153">
        <v>-300</v>
      </c>
      <c r="BW21" s="149">
        <v>0.45571319714068</v>
      </c>
      <c r="BX21" s="153">
        <v>-2541.38</v>
      </c>
      <c r="BY21" s="153">
        <v>-1850</v>
      </c>
      <c r="BZ21" s="149">
        <v>0.272049044220069</v>
      </c>
      <c r="CA21" s="153">
        <v>-503.2</v>
      </c>
      <c r="CB21" s="151"/>
      <c r="CC21" s="149">
        <v>1</v>
      </c>
      <c r="CD21" s="153">
        <v>281.46</v>
      </c>
      <c r="CE21" s="153">
        <v>-92.43</v>
      </c>
      <c r="CF21" s="149">
        <v>-1.32839479855042</v>
      </c>
      <c r="CG21" s="153">
        <v>-163.06</v>
      </c>
      <c r="CH21" s="151"/>
      <c r="CI21" s="149">
        <v>1</v>
      </c>
      <c r="CJ21" s="153">
        <v>-5.49</v>
      </c>
      <c r="CK21" s="153">
        <v>-8</v>
      </c>
      <c r="CL21" s="149">
        <v>-0.457194899817851</v>
      </c>
      <c r="CM21" s="151"/>
      <c r="CN21" s="151"/>
      <c r="CO21" s="151"/>
      <c r="CP21" s="153">
        <v>-7107.99</v>
      </c>
      <c r="CQ21" s="153">
        <v>1177</v>
      </c>
      <c r="CR21" s="149">
        <v>1.165588302741</v>
      </c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3">
        <v>-134.17</v>
      </c>
      <c r="DO21" s="153">
        <v>-70</v>
      </c>
      <c r="DP21" s="149">
        <v>0.478273831706045</v>
      </c>
      <c r="DQ21" s="164"/>
      <c r="DR21" s="164"/>
      <c r="DS21" s="164"/>
      <c r="DT21" s="164"/>
      <c r="DU21" s="164"/>
      <c r="DV21" s="164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1"/>
      <c r="EI21" s="151"/>
      <c r="EJ21" s="151"/>
      <c r="EK21" s="151"/>
      <c r="EL21" s="151"/>
      <c r="EM21" s="151"/>
      <c r="EN21" s="151"/>
      <c r="EO21" s="151"/>
      <c r="EP21" s="151"/>
      <c r="EQ21" s="167"/>
    </row>
    <row r="22" ht="29" hidden="1" customHeight="1" outlineLevel="1" spans="1:147">
      <c r="A22" s="94" t="s">
        <v>104</v>
      </c>
      <c r="B22" s="95" t="s">
        <v>105</v>
      </c>
      <c r="C22" s="90"/>
      <c r="D22" s="90">
        <v>-15</v>
      </c>
      <c r="E22" s="90">
        <v>583.234122</v>
      </c>
      <c r="F22" s="91">
        <f t="shared" si="4"/>
        <v>-38.8822748</v>
      </c>
      <c r="G22" s="92">
        <f ca="1" t="shared" si="1"/>
        <v>-135</v>
      </c>
      <c r="H22" s="93">
        <f ca="1" t="shared" si="5"/>
        <v>-1.23146793870198</v>
      </c>
      <c r="I22" s="135" t="s">
        <v>106</v>
      </c>
      <c r="J22" s="90"/>
      <c r="K22" s="90">
        <v>1405.97</v>
      </c>
      <c r="L22" s="90">
        <f ca="1">SUMIF($M$5:$EQ$5,$L$5,M22:EP22)</f>
        <v>-135</v>
      </c>
      <c r="M22" s="139"/>
      <c r="N22" s="92"/>
      <c r="O22" s="133"/>
      <c r="P22" s="137">
        <v>147</v>
      </c>
      <c r="Q22" s="151"/>
      <c r="R22" s="149">
        <v>-1</v>
      </c>
      <c r="S22" s="151"/>
      <c r="T22" s="151"/>
      <c r="U22" s="151"/>
      <c r="V22" s="151"/>
      <c r="W22" s="151"/>
      <c r="X22" s="151"/>
      <c r="Y22" s="164"/>
      <c r="Z22" s="164"/>
      <c r="AA22" s="164"/>
      <c r="AB22" s="164"/>
      <c r="AC22" s="164"/>
      <c r="AD22" s="164"/>
      <c r="AE22" s="153">
        <v>4.29</v>
      </c>
      <c r="AF22" s="151"/>
      <c r="AG22" s="149">
        <v>-1</v>
      </c>
      <c r="AH22" s="164"/>
      <c r="AI22" s="164"/>
      <c r="AJ22" s="164"/>
      <c r="AK22" s="153">
        <v>5.09</v>
      </c>
      <c r="AL22" s="151"/>
      <c r="AM22" s="151"/>
      <c r="AN22" s="151"/>
      <c r="AO22" s="151"/>
      <c r="AP22" s="151"/>
      <c r="AQ22" s="164">
        <v>4</v>
      </c>
      <c r="AR22" s="164">
        <v>-20</v>
      </c>
      <c r="AS22" s="164">
        <v>-6</v>
      </c>
      <c r="AT22" s="164">
        <v>-16.13</v>
      </c>
      <c r="AU22" s="164">
        <v>-10</v>
      </c>
      <c r="AV22" s="164">
        <v>0.380037197768134</v>
      </c>
      <c r="AW22" s="151"/>
      <c r="AX22" s="151"/>
      <c r="AY22" s="151"/>
      <c r="AZ22" s="153">
        <v>-1.32</v>
      </c>
      <c r="BA22" s="151"/>
      <c r="BB22" s="149">
        <v>1</v>
      </c>
      <c r="BC22" s="153">
        <v>842.55</v>
      </c>
      <c r="BD22" s="151"/>
      <c r="BE22" s="149">
        <v>-1</v>
      </c>
      <c r="BF22" s="151"/>
      <c r="BG22" s="151"/>
      <c r="BH22" s="151"/>
      <c r="BI22" s="151"/>
      <c r="BJ22" s="151"/>
      <c r="BK22" s="151"/>
      <c r="BL22" s="151"/>
      <c r="BM22" s="151"/>
      <c r="BN22" s="151"/>
      <c r="BO22" s="164"/>
      <c r="BP22" s="164"/>
      <c r="BQ22" s="164"/>
      <c r="BR22" s="151"/>
      <c r="BS22" s="151"/>
      <c r="BT22" s="151"/>
      <c r="BU22" s="153">
        <v>8</v>
      </c>
      <c r="BV22" s="151"/>
      <c r="BW22" s="149">
        <v>-1</v>
      </c>
      <c r="BX22" s="153">
        <v>373.04</v>
      </c>
      <c r="BY22" s="151"/>
      <c r="BZ22" s="149">
        <v>-1</v>
      </c>
      <c r="CA22" s="151"/>
      <c r="CB22" s="151"/>
      <c r="CC22" s="151"/>
      <c r="CD22" s="153">
        <v>6.1</v>
      </c>
      <c r="CE22" s="153">
        <v>10</v>
      </c>
      <c r="CF22" s="149">
        <v>0.639344262295082</v>
      </c>
      <c r="CG22" s="153">
        <v>-1.39</v>
      </c>
      <c r="CH22" s="151"/>
      <c r="CI22" s="149">
        <v>1</v>
      </c>
      <c r="CJ22" s="151"/>
      <c r="CK22" s="151"/>
      <c r="CL22" s="151"/>
      <c r="CM22" s="151"/>
      <c r="CN22" s="151"/>
      <c r="CO22" s="151"/>
      <c r="CP22" s="153">
        <v>3.45</v>
      </c>
      <c r="CQ22" s="153">
        <v>-115</v>
      </c>
      <c r="CR22" s="149">
        <v>-34.3333333333333</v>
      </c>
      <c r="CS22" s="151"/>
      <c r="CT22" s="151"/>
      <c r="CU22" s="151"/>
      <c r="CV22" s="151"/>
      <c r="CW22" s="151"/>
      <c r="CX22" s="151"/>
      <c r="CY22" s="151"/>
      <c r="CZ22" s="151"/>
      <c r="DA22" s="151"/>
      <c r="DB22" s="151"/>
      <c r="DC22" s="151"/>
      <c r="DD22" s="151"/>
      <c r="DE22" s="151"/>
      <c r="DF22" s="151"/>
      <c r="DG22" s="151"/>
      <c r="DH22" s="151"/>
      <c r="DI22" s="151"/>
      <c r="DJ22" s="151"/>
      <c r="DK22" s="151"/>
      <c r="DL22" s="151"/>
      <c r="DM22" s="151"/>
      <c r="DN22" s="153">
        <v>31.17</v>
      </c>
      <c r="DO22" s="151"/>
      <c r="DP22" s="149">
        <v>-1</v>
      </c>
      <c r="DQ22" s="164"/>
      <c r="DR22" s="164"/>
      <c r="DS22" s="164"/>
      <c r="DT22" s="164"/>
      <c r="DU22" s="164"/>
      <c r="DV22" s="164"/>
      <c r="DW22" s="151"/>
      <c r="DX22" s="151"/>
      <c r="DY22" s="151"/>
      <c r="DZ22" s="151"/>
      <c r="EA22" s="151"/>
      <c r="EB22" s="151"/>
      <c r="EC22" s="151"/>
      <c r="ED22" s="151"/>
      <c r="EE22" s="151"/>
      <c r="EF22" s="153">
        <v>0.12</v>
      </c>
      <c r="EG22" s="151"/>
      <c r="EH22" s="149">
        <v>-1</v>
      </c>
      <c r="EI22" s="151"/>
      <c r="EJ22" s="151"/>
      <c r="EK22" s="151"/>
      <c r="EL22" s="151"/>
      <c r="EM22" s="151"/>
      <c r="EN22" s="151"/>
      <c r="EO22" s="151"/>
      <c r="EP22" s="151"/>
      <c r="EQ22" s="167"/>
    </row>
    <row r="23" ht="29" customHeight="1" spans="1:147">
      <c r="A23" s="88" t="s">
        <v>95</v>
      </c>
      <c r="B23" s="89" t="s">
        <v>107</v>
      </c>
      <c r="C23" s="90"/>
      <c r="D23" s="90">
        <v>71292.6153837461</v>
      </c>
      <c r="E23" s="90">
        <v>77754.6203261351</v>
      </c>
      <c r="F23" s="91">
        <f t="shared" si="4"/>
        <v>1.09064059310499</v>
      </c>
      <c r="G23" s="92">
        <f ca="1" t="shared" si="1"/>
        <v>84715.9664585341</v>
      </c>
      <c r="H23" s="93">
        <f ca="1" t="shared" si="5"/>
        <v>0.0895296781490316</v>
      </c>
      <c r="I23" s="135"/>
      <c r="J23" s="90">
        <f>J6-J7-J8-J9+J17+J18+J19+J20+J21+J22</f>
        <v>75464</v>
      </c>
      <c r="K23" s="90">
        <v>160791.522584747</v>
      </c>
      <c r="L23" s="90">
        <f ca="1">SUMIF($M$5:$EQ$5,$L$5,M23:EP23)</f>
        <v>160179.966458534</v>
      </c>
      <c r="M23" s="136">
        <v>7873.67551811959</v>
      </c>
      <c r="N23" s="92">
        <v>916</v>
      </c>
      <c r="O23" s="133">
        <v>-0.884</v>
      </c>
      <c r="P23" s="137">
        <v>24112.5385928278</v>
      </c>
      <c r="Q23" s="153">
        <v>24999.998198912</v>
      </c>
      <c r="R23" s="149">
        <v>0.036804901427848</v>
      </c>
      <c r="S23" s="153">
        <v>1123.83</v>
      </c>
      <c r="T23" s="153">
        <v>1500</v>
      </c>
      <c r="U23" s="149">
        <v>0.334721443634714</v>
      </c>
      <c r="V23" s="153">
        <v>9219.94</v>
      </c>
      <c r="W23" s="153">
        <v>8509.05</v>
      </c>
      <c r="X23" s="149">
        <v>-0.077103538634742</v>
      </c>
      <c r="Y23" s="164">
        <v>11653.779481</v>
      </c>
      <c r="Z23" s="164">
        <v>8009.99606905661</v>
      </c>
      <c r="AA23" s="164">
        <v>-0.312669672348281</v>
      </c>
      <c r="AB23" s="164">
        <v>6080.240008</v>
      </c>
      <c r="AC23" s="164">
        <v>6615.00133333333</v>
      </c>
      <c r="AD23" s="164">
        <v>0.087950693497252</v>
      </c>
      <c r="AE23" s="153">
        <v>2867.87</v>
      </c>
      <c r="AF23" s="153">
        <v>3300</v>
      </c>
      <c r="AG23" s="149">
        <v>0.150679772793048</v>
      </c>
      <c r="AH23" s="164">
        <v>179.530353999997</v>
      </c>
      <c r="AI23" s="164">
        <v>2505.01611166667</v>
      </c>
      <c r="AJ23" s="164">
        <v>12.9531619910175</v>
      </c>
      <c r="AK23" s="153">
        <v>95.2600000000007</v>
      </c>
      <c r="AL23" s="153">
        <v>-83.0000000000001</v>
      </c>
      <c r="AM23" s="149">
        <v>-1</v>
      </c>
      <c r="AN23" s="153">
        <v>-2309.62</v>
      </c>
      <c r="AO23" s="153">
        <v>-4599.4518</v>
      </c>
      <c r="AP23" s="149">
        <v>-0.991432270243589</v>
      </c>
      <c r="AQ23" s="164">
        <v>2985.48</v>
      </c>
      <c r="AR23" s="164">
        <v>3400</v>
      </c>
      <c r="AS23" s="164">
        <v>0.138845344802176</v>
      </c>
      <c r="AT23" s="164">
        <v>4998.62999999999</v>
      </c>
      <c r="AU23" s="164">
        <v>6295</v>
      </c>
      <c r="AV23" s="164">
        <v>0.259345060546593</v>
      </c>
      <c r="AW23" s="153">
        <v>6781.15</v>
      </c>
      <c r="AX23" s="153">
        <v>8832.28</v>
      </c>
      <c r="AY23" s="149">
        <v>0.302475243874564</v>
      </c>
      <c r="AZ23" s="153">
        <v>195.763695800002</v>
      </c>
      <c r="BA23" s="153">
        <v>2500.00578996667</v>
      </c>
      <c r="BB23" s="149">
        <v>11.7705281602404</v>
      </c>
      <c r="BC23" s="153">
        <v>6118.91800000004</v>
      </c>
      <c r="BD23" s="153">
        <v>8010.56768</v>
      </c>
      <c r="BE23" s="149">
        <v>0.309147741479776</v>
      </c>
      <c r="BF23" s="153">
        <v>8.90000000000004</v>
      </c>
      <c r="BG23" s="153">
        <v>1200</v>
      </c>
      <c r="BH23" s="149">
        <v>133.831460674157</v>
      </c>
      <c r="BI23" s="153">
        <v>-8255.79000000001</v>
      </c>
      <c r="BJ23" s="153">
        <v>-3907.048</v>
      </c>
      <c r="BK23" s="149">
        <v>0.52675055930444</v>
      </c>
      <c r="BL23" s="153">
        <v>2757.75</v>
      </c>
      <c r="BM23" s="153">
        <v>3400</v>
      </c>
      <c r="BN23" s="149">
        <v>0.232889130631855</v>
      </c>
      <c r="BO23" s="164">
        <v>877.492770000002</v>
      </c>
      <c r="BP23" s="164">
        <v>2030.0425</v>
      </c>
      <c r="BQ23" s="164">
        <v>1.31345780774923</v>
      </c>
      <c r="BR23" s="153">
        <v>64</v>
      </c>
      <c r="BS23" s="153">
        <v>68</v>
      </c>
      <c r="BT23" s="149">
        <v>0.0625</v>
      </c>
      <c r="BU23" s="153">
        <v>-3870.1315</v>
      </c>
      <c r="BV23" s="153">
        <v>116.85404166667</v>
      </c>
      <c r="BW23" s="149">
        <v>1.03019381684231</v>
      </c>
      <c r="BX23" s="153">
        <v>40078.7511</v>
      </c>
      <c r="BY23" s="153">
        <v>43379.3998999999</v>
      </c>
      <c r="BZ23" s="149">
        <v>0.082354083134092</v>
      </c>
      <c r="CA23" s="153">
        <v>4445.62</v>
      </c>
      <c r="CB23" s="153">
        <v>7084</v>
      </c>
      <c r="CC23" s="149">
        <v>0.593478524930156</v>
      </c>
      <c r="CD23" s="153">
        <v>-389.960000000006</v>
      </c>
      <c r="CE23" s="153">
        <v>988.000000000006</v>
      </c>
      <c r="CF23" s="149">
        <v>3.53359318904501</v>
      </c>
      <c r="CG23" s="153">
        <v>2334.46000000005</v>
      </c>
      <c r="CH23" s="153">
        <v>3469.496</v>
      </c>
      <c r="CI23" s="149">
        <v>0.486209230400146</v>
      </c>
      <c r="CJ23" s="153">
        <v>-2254.86</v>
      </c>
      <c r="CK23" s="153">
        <v>-699.833333333332</v>
      </c>
      <c r="CL23" s="149">
        <v>0.689633354916344</v>
      </c>
      <c r="CM23" s="151"/>
      <c r="CN23" s="151"/>
      <c r="CO23" s="151"/>
      <c r="CP23" s="153">
        <v>18664.06009</v>
      </c>
      <c r="CQ23" s="153">
        <v>7343.005</v>
      </c>
      <c r="CR23" s="149">
        <v>-0.606569794321745</v>
      </c>
      <c r="CS23" s="153">
        <v>3396.54929800001</v>
      </c>
      <c r="CT23" s="153">
        <v>3910.558</v>
      </c>
      <c r="CU23" s="149">
        <v>0.151332619344772</v>
      </c>
      <c r="CV23" s="153">
        <v>-219.44</v>
      </c>
      <c r="CW23" s="153">
        <v>-100.41</v>
      </c>
      <c r="CX23" s="149">
        <v>0.542426175720015</v>
      </c>
      <c r="CY23" s="153">
        <v>-23.09</v>
      </c>
      <c r="CZ23" s="153">
        <v>-23.12</v>
      </c>
      <c r="DA23" s="149">
        <v>-0.001299263750543</v>
      </c>
      <c r="DB23" s="153">
        <v>13961.978</v>
      </c>
      <c r="DC23" s="153">
        <v>4190.41</v>
      </c>
      <c r="DD23" s="149">
        <v>-0.6998698894956</v>
      </c>
      <c r="DE23" s="153">
        <v>92.8599999999999</v>
      </c>
      <c r="DF23" s="153">
        <v>1313.65</v>
      </c>
      <c r="DG23" s="149">
        <v>13.1465647210855</v>
      </c>
      <c r="DH23" s="153">
        <v>-581.42</v>
      </c>
      <c r="DI23" s="153">
        <v>-612.01</v>
      </c>
      <c r="DJ23" s="149">
        <v>-0.052612569227065</v>
      </c>
      <c r="DK23" s="153">
        <v>22.2300000000003</v>
      </c>
      <c r="DL23" s="153">
        <v>48</v>
      </c>
      <c r="DM23" s="149">
        <v>1.15924426450739</v>
      </c>
      <c r="DN23" s="153">
        <v>-2144.11685000001</v>
      </c>
      <c r="DO23" s="153">
        <v>2851.36013666667</v>
      </c>
      <c r="DP23" s="149">
        <v>2.32985295865132</v>
      </c>
      <c r="DQ23" s="164">
        <v>9377.1</v>
      </c>
      <c r="DR23" s="164">
        <v>8709.31333333333</v>
      </c>
      <c r="DS23" s="164">
        <v>-0.071214625701621</v>
      </c>
      <c r="DT23" s="164">
        <v>6.61000000000004</v>
      </c>
      <c r="DU23" s="164">
        <v>4</v>
      </c>
      <c r="DV23" s="164">
        <v>-0.394856278366116</v>
      </c>
      <c r="DW23" s="153">
        <v>-323.930000000001</v>
      </c>
      <c r="DX23" s="153">
        <v>100.003333333334</v>
      </c>
      <c r="DY23" s="149">
        <v>1.30871896191564</v>
      </c>
      <c r="DZ23" s="153">
        <v>419.57</v>
      </c>
      <c r="EA23" s="153">
        <v>180</v>
      </c>
      <c r="EB23" s="149">
        <v>-0.570989346235431</v>
      </c>
      <c r="EC23" s="153">
        <v>-402.105972999999</v>
      </c>
      <c r="ED23" s="153">
        <v>-425.657836067713</v>
      </c>
      <c r="EE23" s="149">
        <v>-0.058571283813569</v>
      </c>
      <c r="EF23" s="153">
        <v>1038.89999999999</v>
      </c>
      <c r="EG23" s="153">
        <v>999.999999999986</v>
      </c>
      <c r="EH23" s="149">
        <v>-0.03744344980268</v>
      </c>
      <c r="EI23" s="151"/>
      <c r="EJ23" s="153">
        <v>-5249.12</v>
      </c>
      <c r="EK23" s="151"/>
      <c r="EL23" s="153">
        <v>-267.450000000016</v>
      </c>
      <c r="EM23" s="153">
        <v>140</v>
      </c>
      <c r="EN23" s="149">
        <f>EM23/EL23-1</f>
        <v>-1.52346232940733</v>
      </c>
      <c r="EO23" s="151"/>
      <c r="EP23" s="153">
        <v>-123.39</v>
      </c>
      <c r="EQ23" s="167"/>
    </row>
    <row r="24" ht="29" customHeight="1" spans="1:147">
      <c r="A24" s="94" t="s">
        <v>98</v>
      </c>
      <c r="B24" s="95" t="s">
        <v>108</v>
      </c>
      <c r="C24" s="90"/>
      <c r="D24" s="90">
        <v>6107.198659</v>
      </c>
      <c r="E24" s="90">
        <v>1686.646665</v>
      </c>
      <c r="F24" s="91">
        <f t="shared" si="4"/>
        <v>0.276173538667264</v>
      </c>
      <c r="G24" s="92">
        <f ca="1" t="shared" si="1"/>
        <v>339.64</v>
      </c>
      <c r="H24" s="93">
        <f ca="1" t="shared" si="5"/>
        <v>-0.798630023081924</v>
      </c>
      <c r="I24" s="135" t="s">
        <v>109</v>
      </c>
      <c r="J24" s="90"/>
      <c r="K24" s="90">
        <v>1685.816111</v>
      </c>
      <c r="L24" s="90">
        <f ca="1">SUMIF($M$5:$EQ$5,$L$5,M24:EP24)</f>
        <v>339.64</v>
      </c>
      <c r="M24" s="136">
        <v>401.43</v>
      </c>
      <c r="N24" s="92">
        <v>1209</v>
      </c>
      <c r="O24" s="133">
        <v>2.01</v>
      </c>
      <c r="P24" s="137">
        <v>112.28</v>
      </c>
      <c r="Q24" s="151"/>
      <c r="R24" s="149">
        <v>-1</v>
      </c>
      <c r="S24" s="151"/>
      <c r="T24" s="153">
        <v>1</v>
      </c>
      <c r="U24" s="151"/>
      <c r="V24" s="151"/>
      <c r="W24" s="151"/>
      <c r="X24" s="151"/>
      <c r="Y24" s="164">
        <v>2.5</v>
      </c>
      <c r="Z24" s="164"/>
      <c r="AA24" s="164">
        <v>-1</v>
      </c>
      <c r="AB24" s="164">
        <v>0.12</v>
      </c>
      <c r="AC24" s="164">
        <v>5</v>
      </c>
      <c r="AD24" s="164">
        <v>40.6666666666667</v>
      </c>
      <c r="AE24" s="153">
        <v>13.09</v>
      </c>
      <c r="AF24" s="151"/>
      <c r="AG24" s="149">
        <v>-1</v>
      </c>
      <c r="AH24" s="164">
        <v>0.04</v>
      </c>
      <c r="AI24" s="164"/>
      <c r="AJ24" s="164">
        <v>-1</v>
      </c>
      <c r="AK24" s="153">
        <v>2.3</v>
      </c>
      <c r="AL24" s="151"/>
      <c r="AM24" s="149">
        <v>-1.87129960109174</v>
      </c>
      <c r="AN24" s="151"/>
      <c r="AO24" s="151"/>
      <c r="AP24" s="151"/>
      <c r="AQ24" s="164">
        <v>7</v>
      </c>
      <c r="AR24" s="164"/>
      <c r="AS24" s="164">
        <v>-1</v>
      </c>
      <c r="AT24" s="164">
        <v>2.82</v>
      </c>
      <c r="AU24" s="164">
        <v>10</v>
      </c>
      <c r="AV24" s="164">
        <v>2.54609929078014</v>
      </c>
      <c r="AW24" s="153">
        <v>327.27</v>
      </c>
      <c r="AX24" s="153">
        <v>10</v>
      </c>
      <c r="AY24" s="149">
        <v>-0.969444189812693</v>
      </c>
      <c r="AZ24" s="153">
        <v>19.13</v>
      </c>
      <c r="BA24" s="151"/>
      <c r="BB24" s="149">
        <v>-1</v>
      </c>
      <c r="BC24" s="151"/>
      <c r="BD24" s="151"/>
      <c r="BE24" s="151"/>
      <c r="BF24" s="151"/>
      <c r="BG24" s="151"/>
      <c r="BH24" s="151"/>
      <c r="BI24" s="153">
        <v>5.3</v>
      </c>
      <c r="BJ24" s="151"/>
      <c r="BK24" s="149">
        <v>-1</v>
      </c>
      <c r="BL24" s="153">
        <v>18</v>
      </c>
      <c r="BM24" s="153">
        <v>20</v>
      </c>
      <c r="BN24" s="149">
        <v>0.111111111111111</v>
      </c>
      <c r="BO24" s="164">
        <v>0.18</v>
      </c>
      <c r="BP24" s="164"/>
      <c r="BQ24" s="164">
        <v>-1</v>
      </c>
      <c r="BR24" s="151"/>
      <c r="BS24" s="151"/>
      <c r="BT24" s="151"/>
      <c r="BU24" s="153">
        <v>53</v>
      </c>
      <c r="BV24" s="153">
        <v>10</v>
      </c>
      <c r="BW24" s="149">
        <v>-0.811320754716981</v>
      </c>
      <c r="BX24" s="153">
        <v>34.93</v>
      </c>
      <c r="BY24" s="151"/>
      <c r="BZ24" s="149">
        <v>-1</v>
      </c>
      <c r="CA24" s="153">
        <v>27.88</v>
      </c>
      <c r="CB24" s="153">
        <v>1.5</v>
      </c>
      <c r="CC24" s="149">
        <v>-0.946197991391679</v>
      </c>
      <c r="CD24" s="153">
        <v>46.11</v>
      </c>
      <c r="CE24" s="153">
        <v>13</v>
      </c>
      <c r="CF24" s="149">
        <v>-0.71806549555411</v>
      </c>
      <c r="CG24" s="153">
        <v>90.82</v>
      </c>
      <c r="CH24" s="153">
        <v>50.5</v>
      </c>
      <c r="CI24" s="149">
        <v>-0.443955075974455</v>
      </c>
      <c r="CJ24" s="153">
        <v>2.44</v>
      </c>
      <c r="CK24" s="151"/>
      <c r="CL24" s="149">
        <v>-1</v>
      </c>
      <c r="CM24" s="151"/>
      <c r="CN24" s="151"/>
      <c r="CO24" s="151"/>
      <c r="CP24" s="153">
        <v>207.85</v>
      </c>
      <c r="CQ24" s="153">
        <v>110</v>
      </c>
      <c r="CR24" s="149">
        <v>-0.470772191484243</v>
      </c>
      <c r="CS24" s="153">
        <v>14.09</v>
      </c>
      <c r="CT24" s="153">
        <v>10</v>
      </c>
      <c r="CU24" s="149">
        <v>-0.2902767920511</v>
      </c>
      <c r="CV24" s="151"/>
      <c r="CW24" s="151"/>
      <c r="CX24" s="151"/>
      <c r="CY24" s="153">
        <v>0.31</v>
      </c>
      <c r="CZ24" s="151"/>
      <c r="DA24" s="149">
        <v>-1</v>
      </c>
      <c r="DB24" s="151"/>
      <c r="DC24" s="151"/>
      <c r="DD24" s="151"/>
      <c r="DE24" s="151"/>
      <c r="DF24" s="151"/>
      <c r="DG24" s="151"/>
      <c r="DH24" s="151"/>
      <c r="DI24" s="151"/>
      <c r="DJ24" s="151"/>
      <c r="DK24" s="153">
        <v>2</v>
      </c>
      <c r="DL24" s="153">
        <v>2</v>
      </c>
      <c r="DM24" s="151"/>
      <c r="DN24" s="153">
        <v>69.65</v>
      </c>
      <c r="DO24" s="153">
        <v>69.5</v>
      </c>
      <c r="DP24" s="149">
        <v>-0.002153625269203</v>
      </c>
      <c r="DQ24" s="164"/>
      <c r="DR24" s="164"/>
      <c r="DS24" s="164"/>
      <c r="DT24" s="164"/>
      <c r="DU24" s="164"/>
      <c r="DV24" s="164"/>
      <c r="DW24" s="153">
        <v>0.45</v>
      </c>
      <c r="DX24" s="151"/>
      <c r="DY24" s="149">
        <v>-1</v>
      </c>
      <c r="DZ24" s="153">
        <v>0.31</v>
      </c>
      <c r="EA24" s="151"/>
      <c r="EB24" s="149">
        <v>-1</v>
      </c>
      <c r="EC24" s="153">
        <v>205.396111</v>
      </c>
      <c r="ED24" s="153">
        <v>27.14</v>
      </c>
      <c r="EE24" s="149">
        <v>-0.867865073647865</v>
      </c>
      <c r="EF24" s="151"/>
      <c r="EG24" s="151"/>
      <c r="EH24" s="151"/>
      <c r="EI24" s="151"/>
      <c r="EJ24" s="151"/>
      <c r="EK24" s="151"/>
      <c r="EL24" s="153">
        <v>19.12</v>
      </c>
      <c r="EM24" s="151"/>
      <c r="EN24" s="149"/>
      <c r="EO24" s="151"/>
      <c r="EP24" s="151"/>
      <c r="EQ24" s="167"/>
    </row>
    <row r="25" ht="29" customHeight="1" spans="1:147">
      <c r="A25" s="94" t="s">
        <v>101</v>
      </c>
      <c r="B25" s="95" t="s">
        <v>110</v>
      </c>
      <c r="C25" s="90"/>
      <c r="D25" s="90">
        <v>394.367884</v>
      </c>
      <c r="E25" s="90">
        <v>1358.974208</v>
      </c>
      <c r="F25" s="91">
        <f t="shared" si="4"/>
        <v>3.44595557380631</v>
      </c>
      <c r="G25" s="92">
        <f ca="1" t="shared" si="1"/>
        <v>1016</v>
      </c>
      <c r="H25" s="93">
        <f ca="1" t="shared" si="5"/>
        <v>-0.252377275433913</v>
      </c>
      <c r="I25" s="135" t="s">
        <v>111</v>
      </c>
      <c r="J25" s="90"/>
      <c r="K25" s="90">
        <v>1264.23097</v>
      </c>
      <c r="L25" s="90">
        <f ca="1">SUMIF($M$5:$EQ$5,$L$5,M25:EP25)</f>
        <v>1016</v>
      </c>
      <c r="M25" s="136">
        <v>60</v>
      </c>
      <c r="N25" s="92">
        <v>736</v>
      </c>
      <c r="O25" s="133">
        <v>11.26</v>
      </c>
      <c r="P25" s="137">
        <v>212.08</v>
      </c>
      <c r="Q25" s="151"/>
      <c r="R25" s="149">
        <v>-1</v>
      </c>
      <c r="S25" s="153">
        <v>29.35</v>
      </c>
      <c r="T25" s="151"/>
      <c r="U25" s="149">
        <v>-1</v>
      </c>
      <c r="V25" s="151"/>
      <c r="W25" s="151"/>
      <c r="X25" s="151"/>
      <c r="Y25" s="164">
        <v>3.86</v>
      </c>
      <c r="Z25" s="164">
        <v>10</v>
      </c>
      <c r="AA25" s="164">
        <v>1.59067357512953</v>
      </c>
      <c r="AB25" s="164">
        <v>3.34</v>
      </c>
      <c r="AC25" s="164">
        <v>20</v>
      </c>
      <c r="AD25" s="164">
        <v>4.98802395209581</v>
      </c>
      <c r="AE25" s="153">
        <v>0.16</v>
      </c>
      <c r="AF25" s="151"/>
      <c r="AG25" s="149">
        <v>-1</v>
      </c>
      <c r="AH25" s="164">
        <v>2.73</v>
      </c>
      <c r="AI25" s="164"/>
      <c r="AJ25" s="164">
        <v>-1</v>
      </c>
      <c r="AK25" s="151"/>
      <c r="AL25" s="151"/>
      <c r="AM25" s="149">
        <v>-1</v>
      </c>
      <c r="AN25" s="151"/>
      <c r="AO25" s="151"/>
      <c r="AP25" s="151"/>
      <c r="AQ25" s="164">
        <v>8</v>
      </c>
      <c r="AR25" s="164"/>
      <c r="AS25" s="164">
        <v>-1</v>
      </c>
      <c r="AT25" s="164">
        <v>27.63</v>
      </c>
      <c r="AU25" s="164">
        <v>5</v>
      </c>
      <c r="AV25" s="164">
        <v>-0.819037278320666</v>
      </c>
      <c r="AW25" s="153">
        <v>180.31</v>
      </c>
      <c r="AX25" s="153">
        <v>10</v>
      </c>
      <c r="AY25" s="149">
        <v>-0.94453995895957</v>
      </c>
      <c r="AZ25" s="153">
        <v>3.45</v>
      </c>
      <c r="BA25" s="151"/>
      <c r="BB25" s="149">
        <v>-1</v>
      </c>
      <c r="BC25" s="153">
        <v>14.82</v>
      </c>
      <c r="BD25" s="151"/>
      <c r="BE25" s="149">
        <v>-1</v>
      </c>
      <c r="BF25" s="153">
        <v>5</v>
      </c>
      <c r="BG25" s="151"/>
      <c r="BH25" s="149">
        <v>-1</v>
      </c>
      <c r="BI25" s="153">
        <v>18.2</v>
      </c>
      <c r="BJ25" s="151"/>
      <c r="BK25" s="149">
        <v>-1</v>
      </c>
      <c r="BL25" s="151"/>
      <c r="BM25" s="151"/>
      <c r="BN25" s="151"/>
      <c r="BO25" s="164">
        <v>0.23</v>
      </c>
      <c r="BP25" s="164"/>
      <c r="BQ25" s="164">
        <v>-1</v>
      </c>
      <c r="BR25" s="151"/>
      <c r="BS25" s="151"/>
      <c r="BT25" s="151"/>
      <c r="BU25" s="153">
        <v>28</v>
      </c>
      <c r="BV25" s="153">
        <v>1</v>
      </c>
      <c r="BW25" s="149">
        <v>-0.964285714285714</v>
      </c>
      <c r="BX25" s="153">
        <v>233.27</v>
      </c>
      <c r="BY25" s="153">
        <v>350</v>
      </c>
      <c r="BZ25" s="149">
        <v>0.500407253397351</v>
      </c>
      <c r="CA25" s="153">
        <v>38.82</v>
      </c>
      <c r="CB25" s="153">
        <v>26</v>
      </c>
      <c r="CC25" s="149">
        <v>-0.330242143225142</v>
      </c>
      <c r="CD25" s="153">
        <v>2.11</v>
      </c>
      <c r="CE25" s="153">
        <v>1</v>
      </c>
      <c r="CF25" s="149">
        <v>-0.526066350710901</v>
      </c>
      <c r="CG25" s="153">
        <v>18.54</v>
      </c>
      <c r="CH25" s="153">
        <v>20</v>
      </c>
      <c r="CI25" s="149">
        <v>0.078748651564186</v>
      </c>
      <c r="CJ25" s="151"/>
      <c r="CK25" s="151"/>
      <c r="CL25" s="151"/>
      <c r="CM25" s="151"/>
      <c r="CN25" s="151"/>
      <c r="CO25" s="151"/>
      <c r="CP25" s="153">
        <v>302.18</v>
      </c>
      <c r="CQ25" s="153">
        <v>420</v>
      </c>
      <c r="CR25" s="149">
        <v>0.389900059567145</v>
      </c>
      <c r="CS25" s="153">
        <v>62.60153</v>
      </c>
      <c r="CT25" s="153">
        <v>60</v>
      </c>
      <c r="CU25" s="149">
        <v>-0.041556971530888</v>
      </c>
      <c r="CV25" s="151"/>
      <c r="CW25" s="151"/>
      <c r="CX25" s="151"/>
      <c r="CY25" s="151"/>
      <c r="CZ25" s="151"/>
      <c r="DA25" s="151"/>
      <c r="DB25" s="151"/>
      <c r="DC25" s="153">
        <v>87.5</v>
      </c>
      <c r="DD25" s="151"/>
      <c r="DE25" s="151"/>
      <c r="DF25" s="151"/>
      <c r="DG25" s="151"/>
      <c r="DH25" s="151"/>
      <c r="DI25" s="151"/>
      <c r="DJ25" s="151"/>
      <c r="DK25" s="153">
        <v>10</v>
      </c>
      <c r="DL25" s="151"/>
      <c r="DM25" s="149">
        <v>-1</v>
      </c>
      <c r="DN25" s="153">
        <v>47.66</v>
      </c>
      <c r="DO25" s="153">
        <v>5.5</v>
      </c>
      <c r="DP25" s="149">
        <v>-0.884599244649601</v>
      </c>
      <c r="DQ25" s="164">
        <v>1.18</v>
      </c>
      <c r="DR25" s="164"/>
      <c r="DS25" s="164">
        <v>-1</v>
      </c>
      <c r="DT25" s="164"/>
      <c r="DU25" s="164"/>
      <c r="DV25" s="164"/>
      <c r="DW25" s="153">
        <v>10</v>
      </c>
      <c r="DX25" s="151"/>
      <c r="DY25" s="149">
        <v>-1</v>
      </c>
      <c r="DZ25" s="153">
        <v>0.07</v>
      </c>
      <c r="EA25" s="151"/>
      <c r="EB25" s="149">
        <v>-1</v>
      </c>
      <c r="EC25" s="153">
        <v>0.63944</v>
      </c>
      <c r="ED25" s="151"/>
      <c r="EE25" s="149">
        <v>-1</v>
      </c>
      <c r="EF25" s="151"/>
      <c r="EG25" s="151"/>
      <c r="EH25" s="151"/>
      <c r="EI25" s="151"/>
      <c r="EJ25" s="151"/>
      <c r="EK25" s="151"/>
      <c r="EL25" s="151"/>
      <c r="EM25" s="151"/>
      <c r="EN25" s="151"/>
      <c r="EO25" s="151"/>
      <c r="EP25" s="151"/>
      <c r="EQ25" s="167"/>
    </row>
    <row r="26" ht="29" customHeight="1" spans="1:147">
      <c r="A26" s="88" t="s">
        <v>104</v>
      </c>
      <c r="B26" s="89" t="s">
        <v>112</v>
      </c>
      <c r="C26" s="90">
        <v>100000</v>
      </c>
      <c r="D26" s="90">
        <v>77005.4461587461</v>
      </c>
      <c r="E26" s="90">
        <v>78082.2927831351</v>
      </c>
      <c r="F26" s="91">
        <f t="shared" si="4"/>
        <v>1.01398403201468</v>
      </c>
      <c r="G26" s="92">
        <f ca="1" t="shared" si="1"/>
        <v>84039.6064585341</v>
      </c>
      <c r="H26" s="93">
        <f ca="1" t="shared" si="5"/>
        <v>0.076295322064182</v>
      </c>
      <c r="I26" s="138" t="s">
        <v>113</v>
      </c>
      <c r="J26" s="131">
        <f>J6-J7-J8-J9+J17+J18+J19+J20+J21+J22+J24-J25</f>
        <v>75464</v>
      </c>
      <c r="K26" s="131">
        <v>161153.107725747</v>
      </c>
      <c r="L26" s="131">
        <f ca="1">SUMIF($M$5:$EQ$5,$L$5,M26:EP26)</f>
        <v>159503.606458534</v>
      </c>
      <c r="M26" s="132">
        <v>8215.10551811959</v>
      </c>
      <c r="N26" s="92">
        <v>38</v>
      </c>
      <c r="O26" s="133">
        <v>-0.996</v>
      </c>
      <c r="P26" s="134">
        <v>24012.7385928278</v>
      </c>
      <c r="Q26" s="161">
        <v>24999.998198912</v>
      </c>
      <c r="R26" s="162">
        <v>0.041113994651951</v>
      </c>
      <c r="S26" s="161">
        <v>1094.48</v>
      </c>
      <c r="T26" s="161">
        <v>1501</v>
      </c>
      <c r="U26" s="162">
        <v>0.371427527227542</v>
      </c>
      <c r="V26" s="161">
        <v>9219.94</v>
      </c>
      <c r="W26" s="161">
        <v>8509.05</v>
      </c>
      <c r="X26" s="162">
        <v>-0.077103538634742</v>
      </c>
      <c r="Y26" s="163">
        <v>11652.419481</v>
      </c>
      <c r="Z26" s="163">
        <v>7999.99606905661</v>
      </c>
      <c r="AA26" s="163">
        <v>-0.313447642174134</v>
      </c>
      <c r="AB26" s="163">
        <v>6077.020008</v>
      </c>
      <c r="AC26" s="163">
        <v>6600.00133333333</v>
      </c>
      <c r="AD26" s="163">
        <v>0.086058845395418</v>
      </c>
      <c r="AE26" s="161">
        <v>2880.8</v>
      </c>
      <c r="AF26" s="161">
        <v>3300</v>
      </c>
      <c r="AG26" s="162">
        <v>0.145515134684809</v>
      </c>
      <c r="AH26" s="163">
        <v>176.840353999997</v>
      </c>
      <c r="AI26" s="163">
        <v>2505.01611166667</v>
      </c>
      <c r="AJ26" s="163">
        <v>13.1654099587853</v>
      </c>
      <c r="AK26" s="161">
        <v>97.5600000000007</v>
      </c>
      <c r="AL26" s="161">
        <v>-83.0000000000001</v>
      </c>
      <c r="AM26" s="165"/>
      <c r="AN26" s="161">
        <v>-2309.62</v>
      </c>
      <c r="AO26" s="161">
        <v>-4599.4518</v>
      </c>
      <c r="AP26" s="162">
        <v>-0.991432270243589</v>
      </c>
      <c r="AQ26" s="163">
        <v>2984.48</v>
      </c>
      <c r="AR26" s="163">
        <v>3400</v>
      </c>
      <c r="AS26" s="163">
        <v>0.139226934005254</v>
      </c>
      <c r="AT26" s="163">
        <v>4973.81999999999</v>
      </c>
      <c r="AU26" s="163">
        <v>6300</v>
      </c>
      <c r="AV26" s="163">
        <v>0.266632085600206</v>
      </c>
      <c r="AW26" s="161">
        <v>6928.11</v>
      </c>
      <c r="AX26" s="161">
        <v>8832.28</v>
      </c>
      <c r="AY26" s="162">
        <v>0.274846964034924</v>
      </c>
      <c r="AZ26" s="161">
        <v>211.443695800002</v>
      </c>
      <c r="BA26" s="161">
        <v>2500.00578996667</v>
      </c>
      <c r="BB26" s="162">
        <v>10.823505924392</v>
      </c>
      <c r="BC26" s="161">
        <v>6104.09800000004</v>
      </c>
      <c r="BD26" s="161">
        <v>8010.56768</v>
      </c>
      <c r="BE26" s="162">
        <v>0.312326191355373</v>
      </c>
      <c r="BF26" s="161">
        <v>3.90000000000004</v>
      </c>
      <c r="BG26" s="161">
        <v>1200</v>
      </c>
      <c r="BH26" s="162">
        <v>306.692307692305</v>
      </c>
      <c r="BI26" s="161">
        <v>-8268.69000000001</v>
      </c>
      <c r="BJ26" s="161">
        <v>-3907.048</v>
      </c>
      <c r="BK26" s="162">
        <v>0.52748887671445</v>
      </c>
      <c r="BL26" s="161">
        <v>2775.75</v>
      </c>
      <c r="BM26" s="161">
        <v>3420</v>
      </c>
      <c r="BN26" s="162">
        <v>0.232099432585787</v>
      </c>
      <c r="BO26" s="163">
        <v>877.442770000002</v>
      </c>
      <c r="BP26" s="163">
        <v>2030.0425</v>
      </c>
      <c r="BQ26" s="163">
        <v>1.31358963730477</v>
      </c>
      <c r="BR26" s="161">
        <v>64</v>
      </c>
      <c r="BS26" s="161">
        <v>68</v>
      </c>
      <c r="BT26" s="162">
        <v>0.0625</v>
      </c>
      <c r="BU26" s="161">
        <v>-3845.1315</v>
      </c>
      <c r="BV26" s="161">
        <v>125.85404166667</v>
      </c>
      <c r="BW26" s="162">
        <v>1.03273075099426</v>
      </c>
      <c r="BX26" s="161">
        <v>39880.4111</v>
      </c>
      <c r="BY26" s="161">
        <v>43029.3998999999</v>
      </c>
      <c r="BZ26" s="162">
        <v>0.07896079085303</v>
      </c>
      <c r="CA26" s="161">
        <v>4434.68</v>
      </c>
      <c r="CB26" s="161">
        <v>7059.5</v>
      </c>
      <c r="CC26" s="162">
        <v>0.591884871061723</v>
      </c>
      <c r="CD26" s="161">
        <v>-345.960000000006</v>
      </c>
      <c r="CE26" s="161">
        <v>1000.00000000001</v>
      </c>
      <c r="CF26" s="162">
        <v>3.89050757312981</v>
      </c>
      <c r="CG26" s="161">
        <v>2406.74000000005</v>
      </c>
      <c r="CH26" s="161">
        <v>3499.996</v>
      </c>
      <c r="CI26" s="162">
        <v>0.454247654503572</v>
      </c>
      <c r="CJ26" s="161">
        <v>-2252.42</v>
      </c>
      <c r="CK26" s="161">
        <v>-699.833333333332</v>
      </c>
      <c r="CL26" s="162">
        <v>0.689297141148928</v>
      </c>
      <c r="CM26" s="165"/>
      <c r="CN26" s="165"/>
      <c r="CO26" s="165"/>
      <c r="CP26" s="161">
        <v>18569.73009</v>
      </c>
      <c r="CQ26" s="161">
        <v>7033.005</v>
      </c>
      <c r="CR26" s="162">
        <v>-0.621265092927368</v>
      </c>
      <c r="CS26" s="161">
        <v>3348.03776800001</v>
      </c>
      <c r="CT26" s="161">
        <v>3860.558</v>
      </c>
      <c r="CU26" s="162">
        <v>0.153080779702838</v>
      </c>
      <c r="CV26" s="161">
        <v>-219.44</v>
      </c>
      <c r="CW26" s="161">
        <v>-100.41</v>
      </c>
      <c r="CX26" s="162">
        <v>0.542426175720015</v>
      </c>
      <c r="CY26" s="161">
        <v>-22.78</v>
      </c>
      <c r="CZ26" s="161">
        <v>-23.12</v>
      </c>
      <c r="DA26" s="162">
        <v>-0.01492537313433</v>
      </c>
      <c r="DB26" s="161">
        <v>13961.978</v>
      </c>
      <c r="DC26" s="161">
        <v>4102.91</v>
      </c>
      <c r="DD26" s="162">
        <v>-0.706136909827533</v>
      </c>
      <c r="DE26" s="161">
        <v>92.8599999999999</v>
      </c>
      <c r="DF26" s="161">
        <v>1313.65</v>
      </c>
      <c r="DG26" s="162">
        <v>13.1465647210855</v>
      </c>
      <c r="DH26" s="161">
        <v>-581.42</v>
      </c>
      <c r="DI26" s="161">
        <v>-612.01</v>
      </c>
      <c r="DJ26" s="162">
        <v>-0.052612569227065</v>
      </c>
      <c r="DK26" s="161">
        <v>14.2300000000003</v>
      </c>
      <c r="DL26" s="161">
        <v>50</v>
      </c>
      <c r="DM26" s="162">
        <v>2.51370344342929</v>
      </c>
      <c r="DN26" s="161">
        <v>-2122.12685000001</v>
      </c>
      <c r="DO26" s="161">
        <v>2915.36013666667</v>
      </c>
      <c r="DP26" s="162">
        <v>2.37379164523867</v>
      </c>
      <c r="DQ26" s="163">
        <v>9375.92</v>
      </c>
      <c r="DR26" s="163">
        <v>8709.31333333333</v>
      </c>
      <c r="DS26" s="163">
        <v>-0.071097734053476</v>
      </c>
      <c r="DT26" s="163">
        <v>6.61000000000004</v>
      </c>
      <c r="DU26" s="163">
        <v>4</v>
      </c>
      <c r="DV26" s="163">
        <v>-0.394856278366116</v>
      </c>
      <c r="DW26" s="161">
        <v>-333.480000000001</v>
      </c>
      <c r="DX26" s="161">
        <v>100.003333333334</v>
      </c>
      <c r="DY26" s="162">
        <v>1.29987805365639</v>
      </c>
      <c r="DZ26" s="161">
        <v>419.81</v>
      </c>
      <c r="EA26" s="161">
        <v>180</v>
      </c>
      <c r="EB26" s="162">
        <v>-0.571234606131345</v>
      </c>
      <c r="EC26" s="161">
        <v>-197.349301999999</v>
      </c>
      <c r="ED26" s="161">
        <v>-398.517836067713</v>
      </c>
      <c r="EE26" s="162">
        <v>-1.01935265049843</v>
      </c>
      <c r="EF26" s="161">
        <v>1038.89999999999</v>
      </c>
      <c r="EG26" s="161">
        <v>999.999999999986</v>
      </c>
      <c r="EH26" s="162">
        <v>-0.03744344980268</v>
      </c>
      <c r="EI26" s="165"/>
      <c r="EJ26" s="161">
        <v>-5249.12</v>
      </c>
      <c r="EK26" s="165"/>
      <c r="EL26" s="161">
        <v>-248.330000000016</v>
      </c>
      <c r="EM26" s="161">
        <v>140</v>
      </c>
      <c r="EN26" s="162">
        <f>EM26/EL26-1</f>
        <v>-1.56376595658999</v>
      </c>
      <c r="EO26" s="165"/>
      <c r="EP26" s="161">
        <v>-123.39</v>
      </c>
      <c r="EQ26" s="166"/>
    </row>
    <row r="27" ht="29" customHeight="1" spans="1:147">
      <c r="A27" s="94" t="s">
        <v>114</v>
      </c>
      <c r="B27" s="95" t="s">
        <v>115</v>
      </c>
      <c r="C27" s="90"/>
      <c r="D27" s="90">
        <v>14449.5655602976</v>
      </c>
      <c r="E27" s="90">
        <v>19334.737279344</v>
      </c>
      <c r="F27" s="91">
        <f t="shared" si="4"/>
        <v>1.33808433192408</v>
      </c>
      <c r="G27" s="92">
        <f ca="1" t="shared" si="1"/>
        <v>18248.94</v>
      </c>
      <c r="H27" s="93">
        <f ca="1" t="shared" si="5"/>
        <v>-0.0561578501769453</v>
      </c>
      <c r="I27" s="135"/>
      <c r="J27" s="90"/>
      <c r="K27" s="90">
        <v>23449.689683</v>
      </c>
      <c r="L27" s="90">
        <f ca="1">SUMIF($M$5:$EQ$5,$L$5,M27:EP27)</f>
        <v>18248.94</v>
      </c>
      <c r="M27" s="139"/>
      <c r="N27" s="92" t="s">
        <v>87</v>
      </c>
      <c r="O27" s="133" t="s">
        <v>87</v>
      </c>
      <c r="P27" s="137">
        <v>-680.43</v>
      </c>
      <c r="Q27" s="151"/>
      <c r="R27" s="149">
        <v>1</v>
      </c>
      <c r="S27" s="153">
        <v>-339.76</v>
      </c>
      <c r="T27" s="153">
        <v>375</v>
      </c>
      <c r="U27" s="149">
        <v>2.10372027313398</v>
      </c>
      <c r="V27" s="153">
        <v>950</v>
      </c>
      <c r="W27" s="153">
        <v>1300</v>
      </c>
      <c r="X27" s="149">
        <v>0.368421052631579</v>
      </c>
      <c r="Y27" s="164">
        <v>-589</v>
      </c>
      <c r="Z27" s="164">
        <v>1200</v>
      </c>
      <c r="AA27" s="164">
        <v>3.03735144312394</v>
      </c>
      <c r="AB27" s="164">
        <v>570.23</v>
      </c>
      <c r="AC27" s="164">
        <v>460</v>
      </c>
      <c r="AD27" s="164">
        <v>-0.193307963453343</v>
      </c>
      <c r="AE27" s="153">
        <v>46.1</v>
      </c>
      <c r="AF27" s="153">
        <v>100</v>
      </c>
      <c r="AG27" s="149">
        <v>1.16919739696312</v>
      </c>
      <c r="AH27" s="164">
        <v>-72.78</v>
      </c>
      <c r="AI27" s="164">
        <v>-100</v>
      </c>
      <c r="AJ27" s="164">
        <v>-0.374003847210772</v>
      </c>
      <c r="AK27" s="153">
        <v>4.97</v>
      </c>
      <c r="AL27" s="153">
        <v>2.9</v>
      </c>
      <c r="AM27" s="149">
        <v>-1.85075850758507</v>
      </c>
      <c r="AN27" s="151"/>
      <c r="AO27" s="151"/>
      <c r="AP27" s="151"/>
      <c r="AQ27" s="164">
        <v>-588</v>
      </c>
      <c r="AR27" s="164">
        <v>-200</v>
      </c>
      <c r="AS27" s="164">
        <v>0.659863945578231</v>
      </c>
      <c r="AT27" s="164">
        <v>195.86</v>
      </c>
      <c r="AU27" s="164">
        <v>220</v>
      </c>
      <c r="AV27" s="164">
        <v>0.123251301950373</v>
      </c>
      <c r="AW27" s="153">
        <v>923.02</v>
      </c>
      <c r="AX27" s="153">
        <v>750</v>
      </c>
      <c r="AY27" s="149">
        <v>-0.187449892743386</v>
      </c>
      <c r="AZ27" s="153">
        <v>474.54</v>
      </c>
      <c r="BA27" s="151"/>
      <c r="BB27" s="149">
        <v>-1</v>
      </c>
      <c r="BC27" s="153">
        <v>60.44</v>
      </c>
      <c r="BD27" s="153">
        <v>609.54</v>
      </c>
      <c r="BE27" s="149">
        <v>9.08504301786896</v>
      </c>
      <c r="BF27" s="153">
        <v>-6.3</v>
      </c>
      <c r="BG27" s="153">
        <v>180</v>
      </c>
      <c r="BH27" s="149">
        <v>29.5714285714286</v>
      </c>
      <c r="BI27" s="151"/>
      <c r="BJ27" s="151"/>
      <c r="BK27" s="151"/>
      <c r="BL27" s="153">
        <v>437</v>
      </c>
      <c r="BM27" s="153">
        <v>514</v>
      </c>
      <c r="BN27" s="149">
        <v>0.176201372997712</v>
      </c>
      <c r="BO27" s="164">
        <v>16.28</v>
      </c>
      <c r="BP27" s="164">
        <v>-10</v>
      </c>
      <c r="BQ27" s="164">
        <v>-1.61425061425061</v>
      </c>
      <c r="BR27" s="153">
        <v>-8</v>
      </c>
      <c r="BS27" s="151"/>
      <c r="BT27" s="149">
        <v>1</v>
      </c>
      <c r="BU27" s="151"/>
      <c r="BV27" s="151"/>
      <c r="BW27" s="151"/>
      <c r="BX27" s="153">
        <v>4380.26</v>
      </c>
      <c r="BY27" s="153">
        <v>4574.54</v>
      </c>
      <c r="BZ27" s="149">
        <v>0.044353531525526</v>
      </c>
      <c r="CA27" s="153">
        <v>398.88</v>
      </c>
      <c r="CB27" s="153">
        <v>421.7</v>
      </c>
      <c r="CC27" s="149">
        <v>0.057210188527878</v>
      </c>
      <c r="CD27" s="153">
        <v>-176.5</v>
      </c>
      <c r="CE27" s="153">
        <v>112</v>
      </c>
      <c r="CF27" s="149">
        <v>1.63456090651558</v>
      </c>
      <c r="CG27" s="153">
        <v>3.83</v>
      </c>
      <c r="CH27" s="153">
        <v>82.5</v>
      </c>
      <c r="CI27" s="149">
        <v>20.5404699738903</v>
      </c>
      <c r="CJ27" s="151"/>
      <c r="CK27" s="151"/>
      <c r="CL27" s="151"/>
      <c r="CM27" s="151"/>
      <c r="CN27" s="151"/>
      <c r="CO27" s="151"/>
      <c r="CP27" s="153">
        <v>12351.29</v>
      </c>
      <c r="CQ27" s="153">
        <v>4961</v>
      </c>
      <c r="CR27" s="149">
        <v>-0.598341549749055</v>
      </c>
      <c r="CS27" s="153">
        <v>809.75</v>
      </c>
      <c r="CT27" s="153">
        <v>972.02</v>
      </c>
      <c r="CU27" s="149">
        <v>0.200395183698672</v>
      </c>
      <c r="CV27" s="151"/>
      <c r="CW27" s="151"/>
      <c r="CX27" s="151"/>
      <c r="CY27" s="151"/>
      <c r="CZ27" s="151"/>
      <c r="DA27" s="151"/>
      <c r="DB27" s="153">
        <v>3476.88</v>
      </c>
      <c r="DC27" s="153">
        <v>1000</v>
      </c>
      <c r="DD27" s="149">
        <v>-0.712385817169416</v>
      </c>
      <c r="DE27" s="151"/>
      <c r="DF27" s="151"/>
      <c r="DG27" s="151"/>
      <c r="DH27" s="151"/>
      <c r="DI27" s="151"/>
      <c r="DJ27" s="151"/>
      <c r="DK27" s="153">
        <v>-103.47</v>
      </c>
      <c r="DL27" s="151"/>
      <c r="DM27" s="149">
        <v>1</v>
      </c>
      <c r="DN27" s="153">
        <v>637.19</v>
      </c>
      <c r="DO27" s="153">
        <v>550</v>
      </c>
      <c r="DP27" s="149">
        <v>-0.136835166904691</v>
      </c>
      <c r="DQ27" s="164"/>
      <c r="DR27" s="164"/>
      <c r="DS27" s="164"/>
      <c r="DT27" s="164">
        <v>3.2</v>
      </c>
      <c r="DU27" s="164"/>
      <c r="DV27" s="164">
        <v>-1</v>
      </c>
      <c r="DW27" s="153">
        <v>-0.69</v>
      </c>
      <c r="DX27" s="151"/>
      <c r="DY27" s="149">
        <v>1</v>
      </c>
      <c r="DZ27" s="153">
        <v>7.43</v>
      </c>
      <c r="EA27" s="153">
        <v>9</v>
      </c>
      <c r="EB27" s="149">
        <v>0.211305518169583</v>
      </c>
      <c r="EC27" s="153">
        <v>117.469683</v>
      </c>
      <c r="ED27" s="153">
        <v>14.74</v>
      </c>
      <c r="EE27" s="149">
        <v>-0.874520815724003</v>
      </c>
      <c r="EF27" s="153">
        <v>150</v>
      </c>
      <c r="EG27" s="153">
        <v>150</v>
      </c>
      <c r="EH27" s="151"/>
      <c r="EI27" s="151"/>
      <c r="EJ27" s="151"/>
      <c r="EK27" s="151"/>
      <c r="EL27" s="151"/>
      <c r="EM27" s="151"/>
      <c r="EN27" s="151"/>
      <c r="EO27" s="151"/>
      <c r="EP27" s="151"/>
      <c r="EQ27" s="167"/>
    </row>
    <row r="28" ht="29" customHeight="1" spans="1:147">
      <c r="A28" s="96" t="s">
        <v>116</v>
      </c>
      <c r="B28" s="97" t="s">
        <v>117</v>
      </c>
      <c r="C28" s="98"/>
      <c r="D28" s="98">
        <v>62555.8805984485</v>
      </c>
      <c r="E28" s="98">
        <v>58747.5555037912</v>
      </c>
      <c r="F28" s="99">
        <f t="shared" si="4"/>
        <v>0.939121229559484</v>
      </c>
      <c r="G28" s="100">
        <f ca="1" t="shared" si="1"/>
        <v>65790.6664585341</v>
      </c>
      <c r="H28" s="101">
        <f ca="1" t="shared" si="5"/>
        <v>0.119887727997268</v>
      </c>
      <c r="I28" s="142"/>
      <c r="J28" s="98">
        <f>J26-J27</f>
        <v>75464</v>
      </c>
      <c r="K28" s="98">
        <v>137703.418042747</v>
      </c>
      <c r="L28" s="98">
        <f ca="1">SUMIF($M$5:$EQ$5,$L$5,M28:EP28)</f>
        <v>141254.666458534</v>
      </c>
      <c r="M28" s="143">
        <v>8215.10551811959</v>
      </c>
      <c r="N28" s="100">
        <v>38</v>
      </c>
      <c r="O28" s="144">
        <v>-0.996</v>
      </c>
      <c r="P28" s="137">
        <v>24693.1685928278</v>
      </c>
      <c r="Q28" s="153">
        <v>24999.998198912</v>
      </c>
      <c r="R28" s="149">
        <v>0.01242568789545</v>
      </c>
      <c r="S28" s="153">
        <v>1434.24</v>
      </c>
      <c r="T28" s="153">
        <v>1126</v>
      </c>
      <c r="U28" s="149">
        <v>-0.214915216421241</v>
      </c>
      <c r="V28" s="153">
        <v>8269.94</v>
      </c>
      <c r="W28" s="153">
        <v>7209.05</v>
      </c>
      <c r="X28" s="149">
        <v>-0.128282671941997</v>
      </c>
      <c r="Y28" s="164">
        <v>12241.419481</v>
      </c>
      <c r="Z28" s="164">
        <v>6799.99606905661</v>
      </c>
      <c r="AA28" s="164">
        <v>-0.444509186241764</v>
      </c>
      <c r="AB28" s="164">
        <v>5506.790008</v>
      </c>
      <c r="AC28" s="164">
        <v>6140.00133333333</v>
      </c>
      <c r="AD28" s="164">
        <v>0.114987374570927</v>
      </c>
      <c r="AE28" s="153">
        <v>2834.7</v>
      </c>
      <c r="AF28" s="153">
        <v>3200</v>
      </c>
      <c r="AG28" s="149">
        <v>0.128867252266553</v>
      </c>
      <c r="AH28" s="164">
        <v>249.620353999997</v>
      </c>
      <c r="AI28" s="164">
        <v>2605.01611166667</v>
      </c>
      <c r="AJ28" s="164">
        <v>9.43591225604425</v>
      </c>
      <c r="AK28">
        <v>92.59</v>
      </c>
      <c r="AL28">
        <v>-85.9</v>
      </c>
      <c r="AM28" s="149">
        <v>-0.416498993963783</v>
      </c>
      <c r="AN28" s="153">
        <v>-2309.62</v>
      </c>
      <c r="AO28" s="153">
        <v>-4599.4518</v>
      </c>
      <c r="AP28" s="149">
        <v>-0.991432270243589</v>
      </c>
      <c r="AQ28" s="164">
        <v>3572.48</v>
      </c>
      <c r="AR28" s="164">
        <v>3600</v>
      </c>
      <c r="AS28" s="164">
        <v>0.007703332139018</v>
      </c>
      <c r="AT28" s="164">
        <v>4777.95999999999</v>
      </c>
      <c r="AU28" s="164">
        <v>6080</v>
      </c>
      <c r="AV28" s="164">
        <v>0.272509606610356</v>
      </c>
      <c r="AW28" s="153">
        <v>6005.09</v>
      </c>
      <c r="AX28" s="153">
        <v>8082.28</v>
      </c>
      <c r="AY28" s="149">
        <v>0.345904890684402</v>
      </c>
      <c r="AZ28" s="153">
        <v>-263.096304199998</v>
      </c>
      <c r="BA28" s="153">
        <v>2500.00578996667</v>
      </c>
      <c r="BB28" s="149">
        <v>10.5022459459037</v>
      </c>
      <c r="BC28" s="153">
        <v>6043.65800000004</v>
      </c>
      <c r="BD28" s="153">
        <v>7401.02768</v>
      </c>
      <c r="BE28" s="149">
        <v>0.224594058763741</v>
      </c>
      <c r="BF28" s="153">
        <v>10.2</v>
      </c>
      <c r="BG28" s="153">
        <v>1020</v>
      </c>
      <c r="BH28" s="149">
        <v>98.9999999999996</v>
      </c>
      <c r="BI28" s="153">
        <v>-8268.69000000001</v>
      </c>
      <c r="BJ28" s="153">
        <v>-3907.048</v>
      </c>
      <c r="BK28" s="149">
        <v>0.52748887671445</v>
      </c>
      <c r="BL28" s="153">
        <v>2338.75</v>
      </c>
      <c r="BM28" s="153">
        <v>2906</v>
      </c>
      <c r="BN28" s="149">
        <v>0.242544094067343</v>
      </c>
      <c r="BO28" s="164">
        <v>861.162770000002</v>
      </c>
      <c r="BP28" s="164">
        <v>2040.0425</v>
      </c>
      <c r="BQ28" s="164">
        <v>1.36893949793022</v>
      </c>
      <c r="BR28" s="153">
        <v>72</v>
      </c>
      <c r="BS28" s="153">
        <v>68</v>
      </c>
      <c r="BT28" s="149">
        <v>-0.055555555555556</v>
      </c>
      <c r="BU28" s="153">
        <v>-3845.1315</v>
      </c>
      <c r="BV28" s="153">
        <v>125.85404166667</v>
      </c>
      <c r="BW28" s="149">
        <v>1.03273075099426</v>
      </c>
      <c r="BX28" s="153">
        <v>35500.1511</v>
      </c>
      <c r="BY28" s="153">
        <v>38454.8598999999</v>
      </c>
      <c r="BZ28" s="149">
        <v>0.083230879544058</v>
      </c>
      <c r="CA28" s="153">
        <v>4035.8</v>
      </c>
      <c r="CB28" s="153">
        <v>6637.8</v>
      </c>
      <c r="CC28" s="149">
        <v>0.644729669458348</v>
      </c>
      <c r="CD28" s="153">
        <v>-169.460000000006</v>
      </c>
      <c r="CE28" s="153">
        <v>888.000000000006</v>
      </c>
      <c r="CF28" s="149">
        <v>6.24017467248894</v>
      </c>
      <c r="CG28" s="153">
        <v>2402.91000000005</v>
      </c>
      <c r="CH28" s="153">
        <v>3417.496</v>
      </c>
      <c r="CI28" s="149">
        <v>0.422232210111876</v>
      </c>
      <c r="CJ28" s="153">
        <v>-2252.42</v>
      </c>
      <c r="CK28" s="153">
        <v>-699.833333333332</v>
      </c>
      <c r="CL28" s="149">
        <v>0.689297141148928</v>
      </c>
      <c r="CM28" s="151"/>
      <c r="CN28" s="151"/>
      <c r="CO28" s="151"/>
      <c r="CP28" s="153">
        <v>6218.44008999997</v>
      </c>
      <c r="CQ28" s="153">
        <v>2072.005</v>
      </c>
      <c r="CR28" s="149">
        <v>-0.666796661218617</v>
      </c>
      <c r="CS28" s="153">
        <v>2538.28776800001</v>
      </c>
      <c r="CT28" s="153">
        <v>2888.538</v>
      </c>
      <c r="CU28" s="149">
        <v>0.137986810012468</v>
      </c>
      <c r="CV28" s="153">
        <v>-219.44</v>
      </c>
      <c r="CW28" s="153">
        <v>-100.41</v>
      </c>
      <c r="CX28" s="149">
        <v>0.542426175720015</v>
      </c>
      <c r="CY28" s="153">
        <v>-22.78</v>
      </c>
      <c r="CZ28" s="153">
        <v>-23.12</v>
      </c>
      <c r="DA28" s="149">
        <v>-0.01492537313433</v>
      </c>
      <c r="DB28" s="153">
        <v>10485.098</v>
      </c>
      <c r="DC28" s="153">
        <v>3102.91</v>
      </c>
      <c r="DD28" s="149">
        <v>-0.70406475933749</v>
      </c>
      <c r="DE28" s="153">
        <v>92.8599999999999</v>
      </c>
      <c r="DF28" s="153">
        <v>1313.65</v>
      </c>
      <c r="DG28" s="149">
        <v>13.1465647210855</v>
      </c>
      <c r="DH28" s="153">
        <v>-581.42</v>
      </c>
      <c r="DI28" s="153">
        <v>-612.01</v>
      </c>
      <c r="DJ28" s="149">
        <v>-0.052612569227065</v>
      </c>
      <c r="DK28" s="153">
        <v>117.7</v>
      </c>
      <c r="DL28" s="153">
        <v>50</v>
      </c>
      <c r="DM28" s="149">
        <v>-0.575191163976212</v>
      </c>
      <c r="DN28" s="153">
        <v>-2759.31685000001</v>
      </c>
      <c r="DO28" s="153">
        <v>2365.36013666667</v>
      </c>
      <c r="DP28" s="149">
        <v>1.85722672141355</v>
      </c>
      <c r="DQ28" s="164">
        <v>9375.92</v>
      </c>
      <c r="DR28" s="164">
        <v>8709.31333333333</v>
      </c>
      <c r="DS28" s="164">
        <v>-0.071097734053476</v>
      </c>
      <c r="DT28" s="164">
        <v>3.41000000000004</v>
      </c>
      <c r="DU28" s="164">
        <v>4</v>
      </c>
      <c r="DV28" s="164">
        <v>0.173020527859223</v>
      </c>
      <c r="DW28" s="153">
        <v>-332.790000000001</v>
      </c>
      <c r="DX28" s="153">
        <v>100.003333333334</v>
      </c>
      <c r="DY28" s="149">
        <v>1.30049981469796</v>
      </c>
      <c r="DZ28" s="153">
        <v>412.38</v>
      </c>
      <c r="EA28" s="153">
        <v>171</v>
      </c>
      <c r="EB28" s="149">
        <v>-0.585333915320821</v>
      </c>
      <c r="EC28" s="153">
        <v>-314.818984999999</v>
      </c>
      <c r="ED28" s="153">
        <v>-413.257836067713</v>
      </c>
      <c r="EE28" s="149">
        <v>-0.312683973197216</v>
      </c>
      <c r="EF28" s="153">
        <v>888.89999999999</v>
      </c>
      <c r="EG28" s="153">
        <v>849.999999999986</v>
      </c>
      <c r="EH28" s="149">
        <v>-0.043761952975593</v>
      </c>
      <c r="EI28" s="151"/>
      <c r="EJ28" s="153">
        <v>-5249.12</v>
      </c>
      <c r="EK28" s="151"/>
      <c r="EL28" s="153">
        <v>-248.330000000016</v>
      </c>
      <c r="EM28" s="153">
        <v>140</v>
      </c>
      <c r="EN28" s="149">
        <f>EM28/EL28-1</f>
        <v>-1.56376595658999</v>
      </c>
      <c r="EO28" s="151"/>
      <c r="EP28" s="153">
        <v>-123.39</v>
      </c>
      <c r="EQ28" s="167"/>
    </row>
    <row r="29" ht="16" hidden="1" customHeight="1" spans="1:147">
      <c r="A29" s="102"/>
      <c r="B29" s="103" t="s">
        <v>118</v>
      </c>
      <c r="C29" s="104"/>
      <c r="D29" s="104"/>
      <c r="E29" s="104"/>
      <c r="F29" s="105" t="e">
        <f t="shared" si="4"/>
        <v>#DIV/0!</v>
      </c>
      <c r="G29" s="106">
        <v>142895.767673309</v>
      </c>
      <c r="H29" s="107" t="e">
        <f t="shared" si="5"/>
        <v>#DIV/0!</v>
      </c>
      <c r="I29" s="145"/>
      <c r="J29" s="146"/>
      <c r="K29" s="146">
        <v>138045.998042747</v>
      </c>
      <c r="L29" s="146" t="e">
        <f>SUMIF($M$5:$EQ$5,$L$5,#REF!)</f>
        <v>#REF!</v>
      </c>
      <c r="M29" s="147">
        <v>8215.10551811959</v>
      </c>
      <c r="N29" s="147">
        <v>1388.92124477521</v>
      </c>
      <c r="O29" s="148">
        <v>-0.830930808896885</v>
      </c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53">
        <v>2834.7</v>
      </c>
      <c r="AF29" s="153">
        <v>3200</v>
      </c>
      <c r="AG29" s="149">
        <v>0.128867252266553</v>
      </c>
      <c r="AH29" s="149"/>
      <c r="AI29" s="149"/>
      <c r="AJ29" s="149"/>
      <c r="AK29" s="153">
        <v>92.5900000000007</v>
      </c>
      <c r="AL29" s="153">
        <v>-85.9000000000001</v>
      </c>
      <c r="AM29" s="149">
        <v>-1.92774597688735</v>
      </c>
      <c r="AN29" s="153">
        <v>-2309.62</v>
      </c>
      <c r="AO29" s="153">
        <v>-4599.4518</v>
      </c>
      <c r="AP29" s="149">
        <v>-0.991432270243589</v>
      </c>
      <c r="AQ29" s="149"/>
      <c r="AR29" s="149"/>
      <c r="AS29" s="149"/>
      <c r="AT29" s="149"/>
      <c r="AU29" s="149"/>
      <c r="AV29" s="149"/>
      <c r="AW29" s="153">
        <v>5875.32</v>
      </c>
      <c r="AX29" s="153">
        <v>8048.83</v>
      </c>
      <c r="AY29" s="149">
        <v>0.369938999067285</v>
      </c>
      <c r="AZ29" s="153">
        <v>-263.096304199998</v>
      </c>
      <c r="BA29" s="153">
        <v>2500.00578996667</v>
      </c>
      <c r="BB29" s="149">
        <v>10.5022459459037</v>
      </c>
      <c r="BC29" s="153">
        <v>6043.65800000004</v>
      </c>
      <c r="BD29" s="153">
        <v>7401.02768</v>
      </c>
      <c r="BE29" s="149">
        <v>0.224594058763741</v>
      </c>
      <c r="BF29" s="153">
        <v>10.2</v>
      </c>
      <c r="BG29" s="153">
        <v>1020</v>
      </c>
      <c r="BH29" s="149">
        <v>98.9999999999996</v>
      </c>
      <c r="BI29" s="153">
        <v>-8268.69000000001</v>
      </c>
      <c r="BJ29" s="153">
        <v>-3907.048</v>
      </c>
      <c r="BK29" s="149">
        <v>0.52748887671445</v>
      </c>
      <c r="BL29" s="153">
        <v>2338.75</v>
      </c>
      <c r="BM29" s="153">
        <v>2906</v>
      </c>
      <c r="BN29" s="149">
        <v>0.242544094067343</v>
      </c>
      <c r="BO29" s="149"/>
      <c r="BP29" s="149"/>
      <c r="BQ29" s="149"/>
      <c r="BR29" s="153">
        <v>72</v>
      </c>
      <c r="BS29" s="153">
        <v>68</v>
      </c>
      <c r="BT29" s="149">
        <v>-0.055555555555556</v>
      </c>
      <c r="BU29" s="153">
        <v>-3845.1315</v>
      </c>
      <c r="BV29" s="153">
        <v>125.85404166667</v>
      </c>
      <c r="BW29" s="149">
        <v>1.03273075099426</v>
      </c>
      <c r="BX29" s="153">
        <v>35500.1511</v>
      </c>
      <c r="BY29" s="153">
        <v>38454.8598999999</v>
      </c>
      <c r="BZ29" s="149">
        <v>0.083230879544058</v>
      </c>
      <c r="CA29" s="153">
        <v>4035.8</v>
      </c>
      <c r="CB29" s="153">
        <v>6637.8</v>
      </c>
      <c r="CC29" s="149">
        <v>0.644729669458348</v>
      </c>
      <c r="CD29" s="153">
        <v>-169.460000000006</v>
      </c>
      <c r="CE29" s="153">
        <v>888.000000000006</v>
      </c>
      <c r="CF29" s="149">
        <v>6.24017467248894</v>
      </c>
      <c r="CG29" s="153">
        <v>2402.91000000005</v>
      </c>
      <c r="CH29" s="153">
        <v>3417.496</v>
      </c>
      <c r="CI29" s="149">
        <v>0.422232210111876</v>
      </c>
      <c r="CJ29" s="153">
        <v>-2252.42</v>
      </c>
      <c r="CK29" s="153">
        <v>-699.833333333332</v>
      </c>
      <c r="CL29" s="149">
        <v>0.689297141148928</v>
      </c>
      <c r="CM29" s="151"/>
      <c r="CN29" s="151"/>
      <c r="CO29" s="151"/>
      <c r="CP29" s="153">
        <v>6690.79008999997</v>
      </c>
      <c r="CQ29" s="153">
        <v>2317.635</v>
      </c>
      <c r="CR29" s="149">
        <v>-0.653608173500477</v>
      </c>
      <c r="CS29" s="153">
        <v>2538.28776800001</v>
      </c>
      <c r="CT29" s="153">
        <v>2888.538</v>
      </c>
      <c r="CU29" s="149">
        <v>0.137986810012468</v>
      </c>
      <c r="CV29" s="153">
        <v>-219.44</v>
      </c>
      <c r="CW29" s="153">
        <v>-100.41</v>
      </c>
      <c r="CX29" s="149">
        <v>0.542426175720015</v>
      </c>
      <c r="CY29" s="153">
        <v>-22.78</v>
      </c>
      <c r="CZ29" s="153">
        <v>-23.12</v>
      </c>
      <c r="DA29" s="149">
        <v>-0.01492537313433</v>
      </c>
      <c r="DB29" s="153">
        <v>10485.098</v>
      </c>
      <c r="DC29" s="153">
        <v>3102.91</v>
      </c>
      <c r="DD29" s="149">
        <v>-0.70406475933749</v>
      </c>
      <c r="DE29" s="153">
        <v>92.8599999999999</v>
      </c>
      <c r="DF29" s="153">
        <v>1313.65</v>
      </c>
      <c r="DG29" s="149">
        <v>13.1465647210855</v>
      </c>
      <c r="DH29" s="153">
        <v>-581.42</v>
      </c>
      <c r="DI29" s="153">
        <v>-612.01</v>
      </c>
      <c r="DJ29" s="149">
        <v>-0.052612569227065</v>
      </c>
      <c r="DK29" s="153">
        <v>117.7</v>
      </c>
      <c r="DL29" s="153">
        <v>50</v>
      </c>
      <c r="DM29" s="149">
        <v>-0.575191163976212</v>
      </c>
      <c r="DN29" s="153">
        <v>-2759.31685000001</v>
      </c>
      <c r="DO29" s="153">
        <v>2365.36013666667</v>
      </c>
      <c r="DP29" s="149">
        <v>1.85722672141355</v>
      </c>
      <c r="DQ29" s="149"/>
      <c r="DR29" s="149"/>
      <c r="DS29" s="149"/>
      <c r="DT29" s="149"/>
      <c r="DU29" s="149"/>
      <c r="DV29" s="149"/>
      <c r="DW29" s="153">
        <v>-332.790000000001</v>
      </c>
      <c r="DX29" s="153">
        <v>100.003333333334</v>
      </c>
      <c r="DY29" s="149">
        <v>1.30049981469796</v>
      </c>
      <c r="DZ29" s="153">
        <v>412.38</v>
      </c>
      <c r="EA29" s="153">
        <v>171</v>
      </c>
      <c r="EB29" s="149">
        <v>-0.585333915320821</v>
      </c>
      <c r="EC29" s="153">
        <v>-314.818984999999</v>
      </c>
      <c r="ED29" s="153">
        <v>-413.257836067713</v>
      </c>
      <c r="EE29" s="149">
        <v>-0.312683973197216</v>
      </c>
      <c r="EF29" s="153">
        <v>888.89999999999</v>
      </c>
      <c r="EG29" s="153">
        <v>849.999999999986</v>
      </c>
      <c r="EH29" s="149">
        <v>-0.043761952975593</v>
      </c>
      <c r="EI29" s="151"/>
      <c r="EJ29" s="153">
        <v>-5249.12</v>
      </c>
      <c r="EK29" s="151"/>
      <c r="EL29" s="153">
        <v>-248.330000000016</v>
      </c>
      <c r="EM29" s="153">
        <v>179.99997</v>
      </c>
      <c r="EN29" s="149">
        <v>1.72484182338013</v>
      </c>
      <c r="EO29" s="151"/>
      <c r="EP29" s="153">
        <v>-123.39</v>
      </c>
      <c r="EQ29" s="167"/>
    </row>
    <row r="30" ht="16" hidden="1" customHeight="1" collapsed="1" spans="1:147">
      <c r="A30" s="102"/>
      <c r="B30" s="108" t="s">
        <v>119</v>
      </c>
      <c r="C30" s="109"/>
      <c r="D30" s="109"/>
      <c r="E30" s="109"/>
      <c r="F30" s="110" t="e">
        <f t="shared" si="4"/>
        <v>#DIV/0!</v>
      </c>
      <c r="G30" s="111">
        <v>-212.18</v>
      </c>
      <c r="H30" s="112" t="e">
        <f t="shared" si="5"/>
        <v>#DIV/0!</v>
      </c>
      <c r="I30" s="149"/>
      <c r="J30" s="150"/>
      <c r="K30" s="150">
        <v>-342.58</v>
      </c>
      <c r="L30" s="150" t="e">
        <f>SUMIF($M$5:$EQ$5,$L$5,#REF!)</f>
        <v>#REF!</v>
      </c>
      <c r="M30" s="151"/>
      <c r="N30" s="151"/>
      <c r="O30" s="152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3">
        <v>129.77</v>
      </c>
      <c r="AX30" s="153">
        <v>33.45</v>
      </c>
      <c r="AY30" s="149">
        <v>-0.742236264159667</v>
      </c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151"/>
      <c r="BL30" s="151"/>
      <c r="BM30" s="151"/>
      <c r="BN30" s="151"/>
      <c r="BO30" s="151"/>
      <c r="BP30" s="151"/>
      <c r="BQ30" s="151"/>
      <c r="BR30" s="151"/>
      <c r="BS30" s="151"/>
      <c r="BT30" s="151"/>
      <c r="BU30" s="151"/>
      <c r="BV30" s="151"/>
      <c r="BW30" s="151"/>
      <c r="BX30" s="151"/>
      <c r="BY30" s="151"/>
      <c r="BZ30" s="151"/>
      <c r="CA30" s="151"/>
      <c r="CB30" s="151"/>
      <c r="CC30" s="151"/>
      <c r="CD30" s="151"/>
      <c r="CE30" s="151"/>
      <c r="CF30" s="151"/>
      <c r="CG30" s="151"/>
      <c r="CH30" s="151"/>
      <c r="CI30" s="151"/>
      <c r="CJ30" s="151"/>
      <c r="CK30" s="151"/>
      <c r="CL30" s="151"/>
      <c r="CM30" s="151"/>
      <c r="CN30" s="151"/>
      <c r="CO30" s="151"/>
      <c r="CP30" s="153">
        <v>-472.35</v>
      </c>
      <c r="CQ30" s="153">
        <v>-245.63</v>
      </c>
      <c r="CR30" s="149">
        <v>0.479983063406372</v>
      </c>
      <c r="CS30" s="151"/>
      <c r="CT30" s="151"/>
      <c r="CU30" s="151"/>
      <c r="CV30" s="151"/>
      <c r="CW30" s="151"/>
      <c r="CX30" s="151"/>
      <c r="CY30" s="151"/>
      <c r="CZ30" s="151"/>
      <c r="DA30" s="151"/>
      <c r="DB30" s="151"/>
      <c r="DC30" s="151"/>
      <c r="DD30" s="151"/>
      <c r="DE30" s="151"/>
      <c r="DF30" s="151"/>
      <c r="DG30" s="151"/>
      <c r="DH30" s="151"/>
      <c r="DI30" s="151"/>
      <c r="DJ30" s="151"/>
      <c r="DK30" s="151"/>
      <c r="DL30" s="151"/>
      <c r="DM30" s="151"/>
      <c r="DN30" s="151"/>
      <c r="DO30" s="151"/>
      <c r="DP30" s="151"/>
      <c r="DQ30" s="151"/>
      <c r="DR30" s="151"/>
      <c r="DS30" s="151"/>
      <c r="DT30" s="151"/>
      <c r="DU30" s="151"/>
      <c r="DV30" s="151"/>
      <c r="DW30" s="151"/>
      <c r="DX30" s="151"/>
      <c r="DY30" s="151"/>
      <c r="DZ30" s="151"/>
      <c r="EA30" s="151"/>
      <c r="EB30" s="151"/>
      <c r="EC30" s="151"/>
      <c r="ED30" s="151"/>
      <c r="EE30" s="151"/>
      <c r="EF30" s="151"/>
      <c r="EG30" s="151"/>
      <c r="EH30" s="151"/>
      <c r="EI30" s="151"/>
      <c r="EJ30" s="151"/>
      <c r="EK30" s="151"/>
      <c r="EL30" s="151"/>
      <c r="EM30" s="151"/>
      <c r="EN30" s="151"/>
      <c r="EO30" s="151"/>
      <c r="EP30" s="151"/>
      <c r="EQ30" s="167"/>
    </row>
    <row r="31" ht="16" hidden="1" customHeight="1" outlineLevel="1" spans="1:147">
      <c r="A31" s="102"/>
      <c r="B31" s="108" t="s">
        <v>120</v>
      </c>
      <c r="C31" s="109"/>
      <c r="D31" s="109">
        <f>D6-D7</f>
        <v>491845.89005874</v>
      </c>
      <c r="E31" s="109">
        <f>E6-E7</f>
        <v>442546.55841151</v>
      </c>
      <c r="F31" s="110">
        <f t="shared" si="4"/>
        <v>0.899766710175535</v>
      </c>
      <c r="G31" s="111">
        <f ca="1">G6-G7</f>
        <v>468556.767430965</v>
      </c>
      <c r="H31" s="112">
        <f ca="1" t="shared" si="5"/>
        <v>0.0587739493734099</v>
      </c>
      <c r="I31" s="149"/>
      <c r="J31" s="150"/>
      <c r="K31" s="150">
        <v>490471.326090033</v>
      </c>
      <c r="L31" s="150">
        <f ca="1">L6-L7</f>
        <v>515204.767430965</v>
      </c>
      <c r="M31" s="153">
        <v>32373.2270140333</v>
      </c>
      <c r="N31" s="153">
        <v>33882.229048644</v>
      </c>
      <c r="O31" s="152">
        <v>0.04661265415266</v>
      </c>
      <c r="P31" s="153">
        <f>P6-P7</f>
        <v>101390.38</v>
      </c>
      <c r="Q31" s="153">
        <f>Q6-Q7</f>
        <v>98636.53</v>
      </c>
      <c r="R31" s="149">
        <f t="shared" ref="R31:R36" si="6">Q31/P31-1</f>
        <v>-0.0271608608232849</v>
      </c>
      <c r="S31" s="153">
        <f>S6-S7</f>
        <v>4149</v>
      </c>
      <c r="T31" s="153">
        <f>T6-T7</f>
        <v>6840</v>
      </c>
      <c r="U31" s="149">
        <f t="shared" ref="U31:U36" si="7">T31/S31-1</f>
        <v>0.648590021691974</v>
      </c>
      <c r="V31" s="153">
        <f>V6-V7</f>
        <v>12024</v>
      </c>
      <c r="W31" s="153">
        <f>W6-W7</f>
        <v>14430</v>
      </c>
      <c r="X31" s="149">
        <f t="shared" ref="X31:X36" si="8">W31/V31-1</f>
        <v>0.200099800399202</v>
      </c>
      <c r="Y31" s="153">
        <f>Y6-Y7</f>
        <v>36159.96</v>
      </c>
      <c r="Z31" s="153">
        <f>Z6-Z7</f>
        <v>28955.41</v>
      </c>
      <c r="AA31" s="149">
        <f t="shared" ref="AA31:AA36" si="9">Z31/Y31-1</f>
        <v>-0.199241094293246</v>
      </c>
      <c r="AB31" s="153">
        <f>AB6-AB7</f>
        <v>16560.000008</v>
      </c>
      <c r="AC31" s="153">
        <f>AC6-AC7</f>
        <v>17060</v>
      </c>
      <c r="AD31" s="149">
        <f t="shared" ref="AD31:AD36" si="10">AC31/AB31-1</f>
        <v>0.0301932362172981</v>
      </c>
      <c r="AE31" s="153">
        <v>5946.41</v>
      </c>
      <c r="AF31" s="153">
        <v>7244</v>
      </c>
      <c r="AG31" s="149">
        <v>0.218214014842569</v>
      </c>
      <c r="AH31" s="153">
        <f>AH6-AH7</f>
        <v>4871.220354</v>
      </c>
      <c r="AI31" s="153">
        <f>AI6-AI7</f>
        <v>9699.45</v>
      </c>
      <c r="AJ31" s="149">
        <f t="shared" ref="AJ31:AJ36" si="11">AI31/AH31-1</f>
        <v>0.991174550754064</v>
      </c>
      <c r="AK31" s="153">
        <f>AK6-AK7</f>
        <v>301.99</v>
      </c>
      <c r="AL31" s="153">
        <f>AL6-AL7</f>
        <v>108.09</v>
      </c>
      <c r="AM31" s="149">
        <f t="shared" ref="AM31:AM36" si="12">AL31/AK31-1</f>
        <v>-0.642074240868903</v>
      </c>
      <c r="AN31" s="153">
        <f>AN6-AN7</f>
        <v>0</v>
      </c>
      <c r="AO31" s="153">
        <f>AO6-AO7</f>
        <v>-223</v>
      </c>
      <c r="AP31" s="149" t="e">
        <f t="shared" ref="AP31:AP36" si="13">AO31/AN31-1</f>
        <v>#DIV/0!</v>
      </c>
      <c r="AQ31" s="153">
        <f>AQ6-AQ7</f>
        <v>24143</v>
      </c>
      <c r="AR31" s="153">
        <f>AR6-AR7</f>
        <v>30720</v>
      </c>
      <c r="AS31" s="149">
        <f t="shared" ref="AS31:AS36" si="14">AR31/AQ31-1</f>
        <v>0.27241850639937</v>
      </c>
      <c r="AT31" s="153">
        <f>AT6-AT7</f>
        <v>14064.8</v>
      </c>
      <c r="AU31" s="153">
        <f>AU6-AU7</f>
        <v>18502.20585</v>
      </c>
      <c r="AV31" s="149">
        <f t="shared" ref="AV31:AV36" si="15">AU31/AT31-1</f>
        <v>0.315497259114953</v>
      </c>
      <c r="AW31" s="153">
        <v>17677.59</v>
      </c>
      <c r="AX31" s="153">
        <v>22010</v>
      </c>
      <c r="AY31" s="149">
        <v>0.245079221771746</v>
      </c>
      <c r="AZ31" s="153">
        <v>4735.6</v>
      </c>
      <c r="BA31" s="153">
        <v>7829.36</v>
      </c>
      <c r="BB31" s="149">
        <v>0.653298420474702</v>
      </c>
      <c r="BC31" s="153">
        <v>12163.73</v>
      </c>
      <c r="BD31" s="153">
        <v>23919</v>
      </c>
      <c r="BE31" s="149">
        <v>0.966419839966846</v>
      </c>
      <c r="BF31" s="153">
        <v>1453.93</v>
      </c>
      <c r="BG31" s="153">
        <v>3555.36</v>
      </c>
      <c r="BH31" s="149">
        <v>1.44534468647046</v>
      </c>
      <c r="BI31" s="153">
        <v>5431.2</v>
      </c>
      <c r="BJ31" s="153">
        <v>6720</v>
      </c>
      <c r="BK31" s="149">
        <v>0.237295625276183</v>
      </c>
      <c r="BL31" s="153">
        <v>6106</v>
      </c>
      <c r="BM31" s="153">
        <v>7350</v>
      </c>
      <c r="BN31" s="149">
        <v>0.203734032099574</v>
      </c>
      <c r="BO31" s="153">
        <f>BO6-BO7</f>
        <v>4991.87</v>
      </c>
      <c r="BP31" s="153">
        <f>BP6-BP7</f>
        <v>7385.14</v>
      </c>
      <c r="BQ31" s="149">
        <f t="shared" ref="BQ31:BQ36" si="16">BP31/BO31-1</f>
        <v>0.47943355896688</v>
      </c>
      <c r="BR31" s="153">
        <v>410</v>
      </c>
      <c r="BS31" s="153">
        <v>750</v>
      </c>
      <c r="BT31" s="149">
        <v>0.829268292682927</v>
      </c>
      <c r="BU31" s="153">
        <v>3044</v>
      </c>
      <c r="BV31" s="153">
        <v>7763.33</v>
      </c>
      <c r="BW31" s="149">
        <v>1.55037122207622</v>
      </c>
      <c r="BX31" s="153">
        <v>69044.88</v>
      </c>
      <c r="BY31" s="153">
        <v>74299.9999999999</v>
      </c>
      <c r="BZ31" s="149">
        <v>0.076111653753326</v>
      </c>
      <c r="CA31" s="153">
        <v>9061</v>
      </c>
      <c r="CB31" s="153">
        <v>11205.92</v>
      </c>
      <c r="CC31" s="149">
        <v>0.236720008829048</v>
      </c>
      <c r="CD31" s="153">
        <v>5313.67999999999</v>
      </c>
      <c r="CE31" s="153">
        <v>10089.53</v>
      </c>
      <c r="CF31" s="149">
        <v>0.898783893648097</v>
      </c>
      <c r="CG31" s="153">
        <v>22232.9900000001</v>
      </c>
      <c r="CH31" s="153">
        <v>25846.44</v>
      </c>
      <c r="CI31" s="149">
        <v>0.162526497785495</v>
      </c>
      <c r="CJ31" s="153">
        <v>-507.449999999999</v>
      </c>
      <c r="CK31" s="153">
        <v>2023.15</v>
      </c>
      <c r="CL31" s="149">
        <v>4.98689526061682</v>
      </c>
      <c r="CM31" s="151"/>
      <c r="CN31" s="151"/>
      <c r="CO31" s="151"/>
      <c r="CP31" s="153">
        <v>52055.99239</v>
      </c>
      <c r="CQ31" s="153">
        <v>39642</v>
      </c>
      <c r="CR31" s="149">
        <v>-0.238473839803018</v>
      </c>
      <c r="CS31" s="153">
        <v>6704.27240500001</v>
      </c>
      <c r="CT31" s="153">
        <v>7792.983</v>
      </c>
      <c r="CU31" s="149">
        <v>0.162390566676264</v>
      </c>
      <c r="CV31" s="153">
        <v>-64.7</v>
      </c>
      <c r="CW31" s="153">
        <v>85.1</v>
      </c>
      <c r="CX31" s="149">
        <v>2.31530139103555</v>
      </c>
      <c r="CY31" s="153">
        <v>280.34</v>
      </c>
      <c r="CZ31" s="153">
        <v>316.95</v>
      </c>
      <c r="DA31" s="149">
        <v>0.13059142469858</v>
      </c>
      <c r="DB31" s="153">
        <v>641.31</v>
      </c>
      <c r="DC31" s="153">
        <v>505</v>
      </c>
      <c r="DD31" s="149">
        <v>-0.212549313124698</v>
      </c>
      <c r="DE31" s="151"/>
      <c r="DF31" s="151"/>
      <c r="DG31" s="151"/>
      <c r="DH31" s="151"/>
      <c r="DI31" s="151"/>
      <c r="DJ31" s="151"/>
      <c r="DK31" s="153">
        <v>1532.79</v>
      </c>
      <c r="DL31" s="153">
        <v>1252.38</v>
      </c>
      <c r="DM31" s="149">
        <v>-0.182940911670875</v>
      </c>
      <c r="DN31" s="153">
        <v>9230.90999999999</v>
      </c>
      <c r="DO31" s="153">
        <v>13771.4</v>
      </c>
      <c r="DP31" s="149">
        <v>0.491878915513207</v>
      </c>
      <c r="DQ31" s="153">
        <f>DQ6-DQ7</f>
        <v>-34.59</v>
      </c>
      <c r="DR31" s="153">
        <f>DR6-DR7</f>
        <v>52.26</v>
      </c>
      <c r="DS31" s="149">
        <f t="shared" ref="DS31:DS36" si="17">DR31/DQ31-1</f>
        <v>-2.51084128360798</v>
      </c>
      <c r="DT31" s="153">
        <f>DT6-DT7</f>
        <v>120.7</v>
      </c>
      <c r="DU31" s="153">
        <f>DU6-DU7</f>
        <v>280</v>
      </c>
      <c r="DV31" s="149">
        <f t="shared" ref="DV31:DV36" si="18">DU31/DT31-1</f>
        <v>1.31980115990058</v>
      </c>
      <c r="DW31" s="153">
        <v>333.239999999999</v>
      </c>
      <c r="DX31" s="153">
        <v>834.860000000001</v>
      </c>
      <c r="DY31" s="149">
        <v>1.50528147881407</v>
      </c>
      <c r="DZ31" s="153">
        <v>318.94</v>
      </c>
      <c r="EA31" s="153">
        <v>371</v>
      </c>
      <c r="EB31" s="149">
        <v>0.163228193390606</v>
      </c>
      <c r="EC31" s="153">
        <v>252.453919000001</v>
      </c>
      <c r="ED31" s="153">
        <v>316.05858096562</v>
      </c>
      <c r="EE31" s="149">
        <v>0.251945631177224</v>
      </c>
      <c r="EF31" s="153">
        <v>5690.73999999999</v>
      </c>
      <c r="EG31" s="153">
        <v>6207.85999999999</v>
      </c>
      <c r="EH31" s="149">
        <v>0.090870431613463</v>
      </c>
      <c r="EI31" s="151"/>
      <c r="EJ31" s="151"/>
      <c r="EK31" s="151"/>
      <c r="EL31" s="153">
        <v>265.919999999984</v>
      </c>
      <c r="EM31" s="153">
        <v>1057</v>
      </c>
      <c r="EN31" s="149">
        <v>2.9749</v>
      </c>
      <c r="EO31" s="151"/>
      <c r="EP31" s="151"/>
      <c r="EQ31" s="167"/>
    </row>
    <row r="32" ht="16" hidden="1" customHeight="1" outlineLevel="1" spans="1:147">
      <c r="A32" s="102"/>
      <c r="B32" s="108" t="s">
        <v>121</v>
      </c>
      <c r="C32" s="113"/>
      <c r="D32" s="113">
        <f>D31/D6</f>
        <v>0.106416113604715</v>
      </c>
      <c r="E32" s="113">
        <f>E31/E6</f>
        <v>0.101159582369763</v>
      </c>
      <c r="F32" s="110">
        <f t="shared" si="4"/>
        <v>0.950603991661656</v>
      </c>
      <c r="G32" s="112">
        <f ca="1">G31/G6</f>
        <v>0.101255970238519</v>
      </c>
      <c r="H32" s="112">
        <f ca="1" t="shared" si="5"/>
        <v>0.000952829840715541</v>
      </c>
      <c r="I32" s="149"/>
      <c r="J32" s="151"/>
      <c r="K32" s="149">
        <v>0.103314387855727</v>
      </c>
      <c r="L32" s="149">
        <f ca="1">L31/L6</f>
        <v>0.103801689059262</v>
      </c>
      <c r="M32" s="149">
        <v>0.855419903046797</v>
      </c>
      <c r="N32" s="149">
        <v>0.837945278350948</v>
      </c>
      <c r="O32" s="152">
        <v>-0.020428124987049</v>
      </c>
      <c r="P32" s="149">
        <f>P31/P6</f>
        <v>0.199776768671447</v>
      </c>
      <c r="Q32" s="149">
        <f>Q31/Q6</f>
        <v>0.189685634615385</v>
      </c>
      <c r="R32" s="149">
        <f t="shared" si="6"/>
        <v>-0.0505120496400585</v>
      </c>
      <c r="S32" s="149">
        <f>S31/S6</f>
        <v>0.0720337511719157</v>
      </c>
      <c r="T32" s="149">
        <f>T31/T6</f>
        <v>0.114</v>
      </c>
      <c r="U32" s="149">
        <f t="shared" si="7"/>
        <v>0.582591467823572</v>
      </c>
      <c r="V32" s="149">
        <f>V31/V6</f>
        <v>0.519215821746265</v>
      </c>
      <c r="W32" s="149">
        <f>W31/W6</f>
        <v>0.42232498243971</v>
      </c>
      <c r="X32" s="149">
        <f t="shared" si="8"/>
        <v>-0.186609951485463</v>
      </c>
      <c r="Y32" s="149">
        <f>Y31/Y6</f>
        <v>0.324637830009174</v>
      </c>
      <c r="Z32" s="149">
        <f>Z31/Z6</f>
        <v>0.321726777777778</v>
      </c>
      <c r="AA32" s="149">
        <f t="shared" si="9"/>
        <v>-0.00896707642271222</v>
      </c>
      <c r="AB32" s="149">
        <f>AB31/AB6</f>
        <v>0.420740472946845</v>
      </c>
      <c r="AC32" s="149">
        <f>AC31/AC6</f>
        <v>0.379111111111111</v>
      </c>
      <c r="AD32" s="149">
        <f t="shared" si="10"/>
        <v>-0.0989430884653522</v>
      </c>
      <c r="AE32" s="149">
        <v>0.277966784651832</v>
      </c>
      <c r="AF32" s="149">
        <v>0.268296296296296</v>
      </c>
      <c r="AG32" s="149">
        <v>-0.034790086044446</v>
      </c>
      <c r="AH32" s="149">
        <f>AH31/AH6</f>
        <v>0.235095347618735</v>
      </c>
      <c r="AI32" s="149">
        <f>AI31/AI6</f>
        <v>0.323087869227933</v>
      </c>
      <c r="AJ32" s="149">
        <f t="shared" si="11"/>
        <v>0.374284402054177</v>
      </c>
      <c r="AK32" s="149">
        <f>AK31/AK6</f>
        <v>0.0519348076198796</v>
      </c>
      <c r="AL32" s="149">
        <f>AL31/AL6</f>
        <v>0.054045</v>
      </c>
      <c r="AM32" s="149">
        <f t="shared" si="12"/>
        <v>0.0406315624689559</v>
      </c>
      <c r="AN32" s="149" t="e">
        <f>AN31/AN6</f>
        <v>#DIV/0!</v>
      </c>
      <c r="AO32" s="149">
        <f>AO31/AO6</f>
        <v>-0.0927234927234927</v>
      </c>
      <c r="AP32" s="149" t="e">
        <f t="shared" si="13"/>
        <v>#DIV/0!</v>
      </c>
      <c r="AQ32" s="149">
        <f>AQ31/AQ6</f>
        <v>0.132959946249883</v>
      </c>
      <c r="AR32" s="149">
        <f>AR31/AR6</f>
        <v>0.12288</v>
      </c>
      <c r="AS32" s="149">
        <f t="shared" si="14"/>
        <v>-0.0758119007579836</v>
      </c>
      <c r="AT32" s="149">
        <f>AT31/AT6</f>
        <v>0.158908672254818</v>
      </c>
      <c r="AU32" s="149">
        <f>AU31/AU6</f>
        <v>0.178592720559846</v>
      </c>
      <c r="AV32" s="149">
        <f t="shared" si="15"/>
        <v>0.123870195538877</v>
      </c>
      <c r="AW32" s="149">
        <v>0.400062506973194</v>
      </c>
      <c r="AX32" s="149">
        <v>0.403853211009174</v>
      </c>
      <c r="AY32" s="149">
        <v>0.009475279412361</v>
      </c>
      <c r="AZ32" s="149">
        <v>0.282659106170261</v>
      </c>
      <c r="BA32" s="149">
        <v>0.260978666666667</v>
      </c>
      <c r="BB32" s="149">
        <v>-0.076701719599066</v>
      </c>
      <c r="BC32" s="149">
        <v>0.026230731446079</v>
      </c>
      <c r="BD32" s="149">
        <v>0.0357</v>
      </c>
      <c r="BE32" s="149">
        <v>0.360999027929751</v>
      </c>
      <c r="BF32" s="149">
        <v>0.281903229246445</v>
      </c>
      <c r="BG32" s="149">
        <v>0.355536</v>
      </c>
      <c r="BH32" s="149">
        <v>0.261198748770573</v>
      </c>
      <c r="BI32" s="149">
        <v>0.172019852342659</v>
      </c>
      <c r="BJ32" s="149">
        <v>0.234965034965035</v>
      </c>
      <c r="BK32" s="149">
        <v>0.365918129594666</v>
      </c>
      <c r="BL32" s="149">
        <v>0.196993160407795</v>
      </c>
      <c r="BM32" s="149">
        <v>0.198648648648649</v>
      </c>
      <c r="BN32" s="149">
        <v>0.008403785377254</v>
      </c>
      <c r="BO32" s="149">
        <f>BO31/BO6</f>
        <v>0.194270354163456</v>
      </c>
      <c r="BP32" s="149">
        <f>BP31/BP6</f>
        <v>0.211004</v>
      </c>
      <c r="BQ32" s="149">
        <f t="shared" si="16"/>
        <v>0.0861358693074941</v>
      </c>
      <c r="BR32" s="149">
        <v>0.06769027571405</v>
      </c>
      <c r="BS32" s="149">
        <v>0.15</v>
      </c>
      <c r="BT32" s="149">
        <v>1.2159756097561</v>
      </c>
      <c r="BU32" s="149">
        <v>0.094855255367549</v>
      </c>
      <c r="BV32" s="149">
        <v>0.155040241247778</v>
      </c>
      <c r="BW32" s="149">
        <v>0.634492898121699</v>
      </c>
      <c r="BX32" s="149">
        <v>0.217304978003203</v>
      </c>
      <c r="BY32" s="149">
        <v>0.212285714285714</v>
      </c>
      <c r="BZ32" s="149">
        <v>-0.023097785258351</v>
      </c>
      <c r="CA32" s="149">
        <v>0.499927446794776</v>
      </c>
      <c r="CB32" s="149">
        <v>0.487213913043478</v>
      </c>
      <c r="CC32" s="149">
        <v>-0.025430757668556</v>
      </c>
      <c r="CD32" s="149">
        <v>0.051228062868736</v>
      </c>
      <c r="CE32" s="149">
        <v>0.079701795546287</v>
      </c>
      <c r="CF32" s="149">
        <v>0.55582294318859</v>
      </c>
      <c r="CG32" s="149">
        <v>0.043839232413796</v>
      </c>
      <c r="CH32" s="149">
        <v>0.061539142857143</v>
      </c>
      <c r="CI32" s="149">
        <v>0.403745902215578</v>
      </c>
      <c r="CJ32" s="149">
        <v>-0.035181875285123</v>
      </c>
      <c r="CK32" s="149">
        <v>0.100154453151686</v>
      </c>
      <c r="CL32" s="149">
        <v>3.84676278168829</v>
      </c>
      <c r="CM32" s="151"/>
      <c r="CN32" s="151"/>
      <c r="CO32" s="151"/>
      <c r="CP32" s="149">
        <v>0.185345983711759</v>
      </c>
      <c r="CQ32" s="149">
        <v>0.178410052386182</v>
      </c>
      <c r="CR32" s="149">
        <v>-0.037421535588082</v>
      </c>
      <c r="CS32" s="149">
        <v>0.045593619952756</v>
      </c>
      <c r="CT32" s="149">
        <v>0.04595698268427</v>
      </c>
      <c r="CU32" s="149">
        <v>0.007969596006855</v>
      </c>
      <c r="CV32" s="149">
        <v>-0.431880381816968</v>
      </c>
      <c r="CW32" s="149">
        <v>0.284035913354027</v>
      </c>
      <c r="CX32" s="149">
        <v>1.65767264574292</v>
      </c>
      <c r="CY32" s="149">
        <v>0.714060112073357</v>
      </c>
      <c r="CZ32" s="149">
        <v>0.732290559585971</v>
      </c>
      <c r="DA32" s="149">
        <v>0.025530690209932</v>
      </c>
      <c r="DB32" s="149">
        <v>1</v>
      </c>
      <c r="DC32" s="149">
        <v>1</v>
      </c>
      <c r="DD32" s="151"/>
      <c r="DE32" s="151"/>
      <c r="DF32" s="151"/>
      <c r="DG32" s="151"/>
      <c r="DH32" s="151"/>
      <c r="DI32" s="151"/>
      <c r="DJ32" s="151"/>
      <c r="DK32" s="149">
        <v>0.189256698357822</v>
      </c>
      <c r="DL32" s="149">
        <v>0.139153333333333</v>
      </c>
      <c r="DM32" s="149">
        <v>-0.264737604846935</v>
      </c>
      <c r="DN32" s="149">
        <v>0.047402769199105</v>
      </c>
      <c r="DO32" s="149">
        <v>0.074995371126722</v>
      </c>
      <c r="DP32" s="149">
        <v>0.582088396813299</v>
      </c>
      <c r="DQ32" s="149">
        <f>DQ31/DQ6</f>
        <v>-0.159092999724036</v>
      </c>
      <c r="DR32" s="149">
        <f>DR31/DR6</f>
        <v>0.0543000529908669</v>
      </c>
      <c r="DS32" s="149">
        <f t="shared" si="17"/>
        <v>-1.34131013360145</v>
      </c>
      <c r="DT32" s="149">
        <f>DT31/DT6</f>
        <v>0.0910338793857665</v>
      </c>
      <c r="DU32" s="149">
        <f>DU31/DU6</f>
        <v>0.14</v>
      </c>
      <c r="DV32" s="149">
        <f t="shared" si="18"/>
        <v>0.53788898094449</v>
      </c>
      <c r="DW32" s="149">
        <v>0.079105540521293</v>
      </c>
      <c r="DX32" s="149">
        <v>0.149082142857143</v>
      </c>
      <c r="DY32" s="149">
        <v>0.884597992437888</v>
      </c>
      <c r="DZ32" s="149">
        <v>0.124880088646304</v>
      </c>
      <c r="EA32" s="149">
        <v>0.123666666666667</v>
      </c>
      <c r="EB32" s="149">
        <v>-0.009716696975398</v>
      </c>
      <c r="EC32" s="149">
        <v>0.015490329762103</v>
      </c>
      <c r="ED32" s="149">
        <v>0.03160332715001</v>
      </c>
      <c r="EE32" s="149">
        <v>1.04019718336324</v>
      </c>
      <c r="EF32" s="149">
        <v>0.005393577350072</v>
      </c>
      <c r="EG32" s="149">
        <v>0.00620786</v>
      </c>
      <c r="EH32" s="149">
        <v>0.150972647108987</v>
      </c>
      <c r="EI32" s="151"/>
      <c r="EJ32" s="151"/>
      <c r="EK32" s="151"/>
      <c r="EL32" s="149">
        <v>0.000822066525993</v>
      </c>
      <c r="EM32" s="149">
        <v>0.0035</v>
      </c>
      <c r="EN32" s="149">
        <v>3.2859</v>
      </c>
      <c r="EO32" s="151"/>
      <c r="EP32" s="151"/>
      <c r="EQ32" s="167"/>
    </row>
    <row r="33" ht="16" hidden="1" customHeight="1" outlineLevel="1" spans="1:147">
      <c r="A33" s="102"/>
      <c r="B33" s="108" t="s">
        <v>122</v>
      </c>
      <c r="C33" s="113"/>
      <c r="D33" s="113">
        <f>D9/D6</f>
        <v>0.084622971144557</v>
      </c>
      <c r="E33" s="113">
        <f>E9/E6</f>
        <v>0.0835134418498595</v>
      </c>
      <c r="F33" s="110">
        <f t="shared" si="4"/>
        <v>0.98688855662132</v>
      </c>
      <c r="G33" s="112">
        <f ca="1">G9/G6</f>
        <v>0.0737974473541804</v>
      </c>
      <c r="H33" s="112">
        <f ca="1" t="shared" si="5"/>
        <v>-0.116340486997848</v>
      </c>
      <c r="I33" s="149"/>
      <c r="J33" s="151"/>
      <c r="K33" s="149">
        <v>0.082922354360967</v>
      </c>
      <c r="L33" s="149">
        <f ca="1">L9/L6</f>
        <v>0.0746998300933335</v>
      </c>
      <c r="M33" s="149">
        <v>1.78681486867884</v>
      </c>
      <c r="N33" s="149">
        <v>1.6963417629693</v>
      </c>
      <c r="O33" s="152">
        <v>-0.050633732288354</v>
      </c>
      <c r="P33" s="149">
        <f>P9/P6</f>
        <v>0.164510932692293</v>
      </c>
      <c r="Q33" s="149">
        <f>Q9/Q6</f>
        <v>0.148003849617477</v>
      </c>
      <c r="R33" s="149">
        <f t="shared" si="6"/>
        <v>-0.100340340940691</v>
      </c>
      <c r="S33" s="149">
        <f>S9/S6</f>
        <v>0.0651961873676169</v>
      </c>
      <c r="T33" s="149">
        <f>T9/T6</f>
        <v>0.0925833333333333</v>
      </c>
      <c r="U33" s="149">
        <f t="shared" si="7"/>
        <v>0.420072815167711</v>
      </c>
      <c r="V33" s="149">
        <f>V9/V6</f>
        <v>0.114129026686242</v>
      </c>
      <c r="W33" s="149">
        <f>W9/W6</f>
        <v>0.166530086630766</v>
      </c>
      <c r="X33" s="149">
        <f t="shared" si="8"/>
        <v>0.45913876133003</v>
      </c>
      <c r="Y33" s="149">
        <f>Y9/Y6</f>
        <v>0.216718440463637</v>
      </c>
      <c r="Z33" s="149">
        <f>Z9/Z6</f>
        <v>0.243897488121593</v>
      </c>
      <c r="AA33" s="149">
        <f t="shared" si="9"/>
        <v>0.125411790523277</v>
      </c>
      <c r="AB33" s="149">
        <f>AB9/AB6</f>
        <v>0.264604597961645</v>
      </c>
      <c r="AC33" s="149">
        <f>AC9/AC6</f>
        <v>0.211792592592593</v>
      </c>
      <c r="AD33" s="149">
        <f t="shared" si="10"/>
        <v>-0.199588388772848</v>
      </c>
      <c r="AE33" s="149">
        <v>0.161880881728754</v>
      </c>
      <c r="AF33" s="149">
        <v>0.147068518518519</v>
      </c>
      <c r="AG33" s="149">
        <v>-0.091501621760714</v>
      </c>
      <c r="AH33" s="149">
        <f>AH9/AH6</f>
        <v>0.223495533626023</v>
      </c>
      <c r="AI33" s="149">
        <f>AI9/AI6</f>
        <v>0.243941305539983</v>
      </c>
      <c r="AJ33" s="149">
        <f t="shared" si="11"/>
        <v>0.0914817919725071</v>
      </c>
      <c r="AK33" s="149">
        <f>AK9/AK6</f>
        <v>0.0356298335795446</v>
      </c>
      <c r="AL33" s="149">
        <f>AL9/AL6</f>
        <v>0.09371</v>
      </c>
      <c r="AM33" s="149">
        <f t="shared" si="12"/>
        <v>1.63009928998938</v>
      </c>
      <c r="AN33" s="149" t="e">
        <f>AN9/AN6</f>
        <v>#DIV/0!</v>
      </c>
      <c r="AO33" s="149">
        <f>AO9/AO6</f>
        <v>1.80248307692308</v>
      </c>
      <c r="AP33" s="149" t="e">
        <f t="shared" si="13"/>
        <v>#DIV/0!</v>
      </c>
      <c r="AQ33" s="149">
        <f>AQ9/AQ6</f>
        <v>0.107434147845865</v>
      </c>
      <c r="AR33" s="149">
        <f>AR9/AR6</f>
        <v>0.1078</v>
      </c>
      <c r="AS33" s="149">
        <f t="shared" si="14"/>
        <v>0.00340536190280916</v>
      </c>
      <c r="AT33" s="149">
        <f>AT9/AT6</f>
        <v>0.139107793923083</v>
      </c>
      <c r="AU33" s="149">
        <f>AU9/AU6</f>
        <v>0.126380308880309</v>
      </c>
      <c r="AV33" s="149">
        <f t="shared" si="15"/>
        <v>-0.0914936876204924</v>
      </c>
      <c r="AW33" s="149">
        <v>0.272821212178133</v>
      </c>
      <c r="AX33" s="149">
        <v>0.241049908256881</v>
      </c>
      <c r="AY33" s="149">
        <v>-0.116454668856568</v>
      </c>
      <c r="AZ33" s="149">
        <v>0.240023875251809</v>
      </c>
      <c r="BA33" s="149">
        <v>0.206616230111111</v>
      </c>
      <c r="BB33" s="149">
        <v>-0.139184675298031</v>
      </c>
      <c r="BC33" s="149">
        <v>0.019634888751325</v>
      </c>
      <c r="BD33" s="149">
        <v>0.025499585552239</v>
      </c>
      <c r="BE33" s="149">
        <v>0.298687549249179</v>
      </c>
      <c r="BF33" s="149">
        <v>0.277133522699731</v>
      </c>
      <c r="BG33" s="149">
        <v>0.245471</v>
      </c>
      <c r="BH33" s="149">
        <v>-0.114250063981026</v>
      </c>
      <c r="BI33" s="149">
        <v>0.287073806499837</v>
      </c>
      <c r="BJ33" s="149">
        <v>0.273592937062937</v>
      </c>
      <c r="BK33" s="149">
        <v>-0.046959594124125</v>
      </c>
      <c r="BL33" s="149">
        <v>0.107663246870564</v>
      </c>
      <c r="BM33" s="149">
        <v>0.105432432432432</v>
      </c>
      <c r="BN33" s="149">
        <v>-0.020720296879152</v>
      </c>
      <c r="BO33" s="149">
        <f>BO9/BO6</f>
        <v>0.173349446283938</v>
      </c>
      <c r="BP33" s="149">
        <f>BP9/BP6</f>
        <v>0.149877714285714</v>
      </c>
      <c r="BQ33" s="149">
        <f t="shared" si="16"/>
        <v>-0.135401251641601</v>
      </c>
      <c r="BR33" s="149">
        <v>0.066699686313356</v>
      </c>
      <c r="BS33" s="149">
        <v>0.1374</v>
      </c>
      <c r="BT33" s="149">
        <v>1.0599797029703</v>
      </c>
      <c r="BU33" s="149">
        <v>0.215266897260914</v>
      </c>
      <c r="BV33" s="149">
        <v>0.151768107729382</v>
      </c>
      <c r="BW33" s="149">
        <v>-0.294977027771106</v>
      </c>
      <c r="BX33" s="149">
        <v>0.096337039615259</v>
      </c>
      <c r="BY33" s="149">
        <v>0.095684571428571</v>
      </c>
      <c r="BZ33" s="149">
        <v>-0.006772765587288</v>
      </c>
      <c r="CA33" s="149">
        <v>0.251349682724558</v>
      </c>
      <c r="CB33" s="149">
        <v>0.231505217391304</v>
      </c>
      <c r="CC33" s="149">
        <v>-0.078951622767712</v>
      </c>
      <c r="CD33" s="149">
        <v>0.080430395630949</v>
      </c>
      <c r="CE33" s="149">
        <v>0.072319596179823</v>
      </c>
      <c r="CF33" s="149">
        <v>-0.100842466178357</v>
      </c>
      <c r="CG33" s="149">
        <v>0.036954026756476</v>
      </c>
      <c r="CH33" s="149">
        <v>0.04977630952381</v>
      </c>
      <c r="CI33" s="149">
        <v>0.346979311668286</v>
      </c>
      <c r="CJ33" s="149">
        <v>0.137119530325951</v>
      </c>
      <c r="CK33" s="149">
        <v>0.151241483212296</v>
      </c>
      <c r="CL33" s="149">
        <v>0.102990090855579</v>
      </c>
      <c r="CM33" s="151"/>
      <c r="CN33" s="151"/>
      <c r="CO33" s="151"/>
      <c r="CP33" s="149">
        <v>0.080038109626484</v>
      </c>
      <c r="CQ33" s="149">
        <v>0.127747551711102</v>
      </c>
      <c r="CR33" s="149">
        <v>0.596084069292311</v>
      </c>
      <c r="CS33" s="149">
        <v>0.019115866291225</v>
      </c>
      <c r="CT33" s="149">
        <v>0.018759164657924</v>
      </c>
      <c r="CU33" s="149">
        <v>-0.01865997741702</v>
      </c>
      <c r="CV33" s="149">
        <v>0.829784393565183</v>
      </c>
      <c r="CW33" s="149">
        <v>0.474283234872</v>
      </c>
      <c r="CX33" s="149">
        <v>-0.428425939858625</v>
      </c>
      <c r="CY33" s="149">
        <v>0.441721854304636</v>
      </c>
      <c r="CZ33" s="149">
        <v>0.467399842890809</v>
      </c>
      <c r="DA33" s="149">
        <v>0.058131578358503</v>
      </c>
      <c r="DB33" s="149">
        <v>1.12025385538975</v>
      </c>
      <c r="DC33" s="149">
        <v>1.64421782178218</v>
      </c>
      <c r="DD33" s="149">
        <v>0.467718958405313</v>
      </c>
      <c r="DE33" s="151"/>
      <c r="DF33" s="151"/>
      <c r="DG33" s="151"/>
      <c r="DH33" s="151"/>
      <c r="DI33" s="151"/>
      <c r="DJ33" s="151"/>
      <c r="DK33" s="149">
        <v>0.167719471539696</v>
      </c>
      <c r="DL33" s="149">
        <v>0.133708888888889</v>
      </c>
      <c r="DM33" s="149">
        <v>-0.202782553144151</v>
      </c>
      <c r="DN33" s="149">
        <v>0.042935691208028</v>
      </c>
      <c r="DO33" s="149">
        <v>0.05261997883425</v>
      </c>
      <c r="DP33" s="149">
        <v>0.225553318317402</v>
      </c>
      <c r="DQ33" s="149">
        <f>DQ9/DQ6</f>
        <v>2.58697451936344</v>
      </c>
      <c r="DR33" s="149">
        <f>DR9/DR6</f>
        <v>1.07180435633414</v>
      </c>
      <c r="DS33" s="149">
        <f t="shared" si="17"/>
        <v>-0.585691954709367</v>
      </c>
      <c r="DT33" s="149">
        <f>DT9/DT6</f>
        <v>0.150134250460072</v>
      </c>
      <c r="DU33" s="149">
        <f>DU9/DU6</f>
        <v>0.13</v>
      </c>
      <c r="DV33" s="149">
        <f t="shared" si="18"/>
        <v>-0.134108309052547</v>
      </c>
      <c r="DW33" s="149">
        <v>0.15840098751365</v>
      </c>
      <c r="DX33" s="149">
        <v>0.139369047619048</v>
      </c>
      <c r="DY33" s="149">
        <v>-0.120150386644287</v>
      </c>
      <c r="DZ33" s="149">
        <v>0.065776027126395</v>
      </c>
      <c r="EA33" s="149">
        <v>0.059553333333333</v>
      </c>
      <c r="EB33" s="149">
        <v>-0.094604281604064</v>
      </c>
      <c r="EC33" s="149">
        <v>0.042949583384249</v>
      </c>
      <c r="ED33" s="149">
        <v>0.070858247063851</v>
      </c>
      <c r="EE33" s="149">
        <v>0.649800568026858</v>
      </c>
      <c r="EF33" s="149">
        <v>0.003782472233679</v>
      </c>
      <c r="EG33" s="149">
        <v>0.00478132</v>
      </c>
      <c r="EH33" s="149">
        <v>0.264072729319171</v>
      </c>
      <c r="EI33" s="151"/>
      <c r="EJ33" s="151"/>
      <c r="EK33" s="151"/>
      <c r="EL33" s="149">
        <v>0.001306397011205</v>
      </c>
      <c r="EM33" s="149">
        <v>0.0044</v>
      </c>
      <c r="EN33" s="149">
        <v>2.4012</v>
      </c>
      <c r="EO33" s="151"/>
      <c r="EP33" s="149">
        <v>0.003081875</v>
      </c>
      <c r="EQ33" s="167"/>
    </row>
    <row r="34" ht="16" hidden="1" customHeight="1" outlineLevel="1" spans="1:147">
      <c r="A34" s="102"/>
      <c r="B34" s="108" t="s">
        <v>123</v>
      </c>
      <c r="C34" s="113"/>
      <c r="D34" s="113">
        <f>(D7+D9)/D6</f>
        <v>0.978206857539842</v>
      </c>
      <c r="E34" s="113">
        <f>(E7+E9)/E6</f>
        <v>0.982353859480097</v>
      </c>
      <c r="F34" s="110">
        <f t="shared" si="4"/>
        <v>1.00423939160546</v>
      </c>
      <c r="G34" s="112">
        <f ca="1">(G7+G9)/G6</f>
        <v>0.972541477115661</v>
      </c>
      <c r="H34" s="112">
        <f ca="1" t="shared" si="5"/>
        <v>-0.00998864336892713</v>
      </c>
      <c r="I34" s="149"/>
      <c r="J34" s="151"/>
      <c r="K34" s="149">
        <v>0.983017753529611</v>
      </c>
      <c r="L34" s="149">
        <f ca="1">(L7+L9)/L6</f>
        <v>0.970898141034072</v>
      </c>
      <c r="M34" s="149">
        <v>1.96346406905762</v>
      </c>
      <c r="N34" s="149">
        <v>1.88839401734278</v>
      </c>
      <c r="O34" s="152">
        <v>-0.0382334736336</v>
      </c>
      <c r="P34" s="149">
        <f>(P7+P9)/P6</f>
        <v>0.964734164020846</v>
      </c>
      <c r="Q34" s="149">
        <f>(Q7+Q9)/Q6</f>
        <v>0.958318215002092</v>
      </c>
      <c r="R34" s="149">
        <f t="shared" si="6"/>
        <v>-0.00665048389290224</v>
      </c>
      <c r="S34" s="149">
        <f>(S7+S9)/S6</f>
        <v>0.993162436195701</v>
      </c>
      <c r="T34" s="149">
        <f>(T7+T9)/T6</f>
        <v>0.978583333333333</v>
      </c>
      <c r="U34" s="149">
        <f t="shared" si="7"/>
        <v>-0.0146794747072926</v>
      </c>
      <c r="V34" s="149">
        <f>(V7+V9)/V6</f>
        <v>0.594913204939978</v>
      </c>
      <c r="W34" s="149">
        <f>(W7+W9)/W6</f>
        <v>0.744205104191056</v>
      </c>
      <c r="X34" s="149">
        <f t="shared" si="8"/>
        <v>0.25094736175194</v>
      </c>
      <c r="Y34" s="149">
        <f>(Y7+Y9)/Y6</f>
        <v>0.892080610454463</v>
      </c>
      <c r="Z34" s="149">
        <f>(Z7+Z9)/Z6</f>
        <v>0.922170710343815</v>
      </c>
      <c r="AA34" s="149">
        <f t="shared" si="9"/>
        <v>0.0337302476219312</v>
      </c>
      <c r="AB34" s="149">
        <f>(AB7+AB9)/AB6</f>
        <v>0.8438641250148</v>
      </c>
      <c r="AC34" s="149">
        <f>(AC7+AC9)/AC6</f>
        <v>0.832681481481482</v>
      </c>
      <c r="AD34" s="149">
        <f t="shared" si="10"/>
        <v>-0.0132517110300451</v>
      </c>
      <c r="AE34" s="149">
        <v>0.885372083326322</v>
      </c>
      <c r="AF34" s="149">
        <v>0.882475925925926</v>
      </c>
      <c r="AG34" s="149">
        <v>-0.003271118950933</v>
      </c>
      <c r="AH34" s="149">
        <f>(AH7+AH9)/AH6</f>
        <v>0.988400186007287</v>
      </c>
      <c r="AI34" s="149">
        <f>(AI7+AI9)/AI6</f>
        <v>0.92085343631205</v>
      </c>
      <c r="AJ34" s="149">
        <f t="shared" si="11"/>
        <v>-0.068339474892348</v>
      </c>
      <c r="AK34" s="149">
        <f>(AK7+AK9)/AK6</f>
        <v>0.983695025959665</v>
      </c>
      <c r="AL34" s="149">
        <f>(AL7+AL9)/AL6</f>
        <v>1.039665</v>
      </c>
      <c r="AM34" s="149">
        <f t="shared" si="12"/>
        <v>0.056897689388774</v>
      </c>
      <c r="AN34" s="149" t="e">
        <f>(AN7+AN9)/AN6</f>
        <v>#DIV/0!</v>
      </c>
      <c r="AO34" s="149">
        <f>(AO7+AO9)/AO6</f>
        <v>2.89520656964657</v>
      </c>
      <c r="AP34" s="149" t="e">
        <f t="shared" si="13"/>
        <v>#DIV/0!</v>
      </c>
      <c r="AQ34" s="149">
        <f>(AQ7+AQ9)/AQ6</f>
        <v>0.974474201595982</v>
      </c>
      <c r="AR34" s="149">
        <f>(AR7+AR9)/AR6</f>
        <v>0.98492</v>
      </c>
      <c r="AS34" s="149">
        <f t="shared" si="14"/>
        <v>0.0107194201620833</v>
      </c>
      <c r="AT34" s="149">
        <f>(AT7+AT9)/AT6</f>
        <v>0.980199121668265</v>
      </c>
      <c r="AU34" s="149">
        <f>(AU7+AU9)/AU6</f>
        <v>0.947787588320463</v>
      </c>
      <c r="AV34" s="149">
        <f t="shared" si="15"/>
        <v>-0.0330662746286069</v>
      </c>
      <c r="AW34" s="149">
        <v>0.885712042006859</v>
      </c>
      <c r="AX34" s="149">
        <v>0.849169174311927</v>
      </c>
      <c r="AY34" s="149">
        <v>-0.041258180945731</v>
      </c>
      <c r="AZ34" s="149">
        <v>0.963568156382899</v>
      </c>
      <c r="BA34" s="149">
        <v>0.951887563444445</v>
      </c>
      <c r="BB34" s="149">
        <v>-0.012122228055255</v>
      </c>
      <c r="BC34" s="149">
        <v>0.993769377240061</v>
      </c>
      <c r="BD34" s="149">
        <v>0.990481287044776</v>
      </c>
      <c r="BE34" s="149">
        <v>-0.003308705491024</v>
      </c>
      <c r="BF34" s="149">
        <v>0.997584124245039</v>
      </c>
      <c r="BG34" s="149">
        <v>0.894218</v>
      </c>
      <c r="BH34" s="149">
        <v>-0.103616448711296</v>
      </c>
      <c r="BI34" s="149">
        <v>1.11892623784171</v>
      </c>
      <c r="BJ34" s="149">
        <v>1.04317335664336</v>
      </c>
      <c r="BK34" s="149">
        <v>-0.06770140750696</v>
      </c>
      <c r="BL34" s="149">
        <v>0.911344367015099</v>
      </c>
      <c r="BM34" s="149">
        <v>0.907648648648649</v>
      </c>
      <c r="BN34" s="149">
        <v>-0.004055238063911</v>
      </c>
      <c r="BO34" s="149">
        <f>(BO7+BO9)/BO6</f>
        <v>0.979079092120482</v>
      </c>
      <c r="BP34" s="149">
        <f>(BP7+BP9)/BP6</f>
        <v>0.938873714285714</v>
      </c>
      <c r="BQ34" s="149">
        <f t="shared" si="16"/>
        <v>-0.041064484124251</v>
      </c>
      <c r="BR34" s="149">
        <v>0.999504705299653</v>
      </c>
      <c r="BS34" s="149">
        <v>0.9894</v>
      </c>
      <c r="BT34" s="149">
        <v>-0.01010971258672</v>
      </c>
      <c r="BU34" s="149">
        <v>1.12327848929606</v>
      </c>
      <c r="BV34" s="149">
        <v>0.999124367589985</v>
      </c>
      <c r="BW34" s="149">
        <v>-0.110528353288314</v>
      </c>
      <c r="BX34" s="149">
        <v>0.886292317106125</v>
      </c>
      <c r="BY34" s="149">
        <v>0.890476857142857</v>
      </c>
      <c r="BZ34" s="149">
        <v>0.004721399425412</v>
      </c>
      <c r="CA34" s="149">
        <v>0.766471922461314</v>
      </c>
      <c r="CB34" s="149">
        <v>0.757480869565217</v>
      </c>
      <c r="CC34" s="149">
        <v>-0.011730439997364</v>
      </c>
      <c r="CD34" s="149">
        <v>1.03284510454278</v>
      </c>
      <c r="CE34" s="149">
        <v>0.996080527051686</v>
      </c>
      <c r="CF34" s="149">
        <v>-0.035595441493976</v>
      </c>
      <c r="CG34" s="149">
        <v>0.994326373008287</v>
      </c>
      <c r="CH34" s="149">
        <v>0.989757047619048</v>
      </c>
      <c r="CI34" s="149">
        <v>-0.004595397963161</v>
      </c>
      <c r="CJ34" s="149">
        <v>1.17538454285401</v>
      </c>
      <c r="CK34" s="149">
        <v>1.05158306229775</v>
      </c>
      <c r="CL34" s="149">
        <v>-0.105328491266058</v>
      </c>
      <c r="CM34" s="151"/>
      <c r="CN34" s="151"/>
      <c r="CO34" s="151"/>
      <c r="CP34" s="149">
        <v>0.908490996847255</v>
      </c>
      <c r="CQ34" s="149">
        <v>0.974018411672577</v>
      </c>
      <c r="CR34" s="149">
        <v>0.072127753662636</v>
      </c>
      <c r="CS34" s="149">
        <v>0.97627460394786</v>
      </c>
      <c r="CT34" s="149">
        <v>0.975155823879343</v>
      </c>
      <c r="CU34" s="149">
        <v>-0.001145968628081</v>
      </c>
      <c r="CV34" s="149">
        <v>2.46465522995795</v>
      </c>
      <c r="CW34" s="149">
        <v>1.33643736857915</v>
      </c>
      <c r="CX34" s="149">
        <v>-0.457758897741671</v>
      </c>
      <c r="CY34" s="149">
        <v>1.07238920020377</v>
      </c>
      <c r="CZ34" s="149">
        <v>1.05341712490181</v>
      </c>
      <c r="DA34" s="149">
        <v>-0.017691408397583</v>
      </c>
      <c r="DB34" s="149">
        <v>1.17668522243533</v>
      </c>
      <c r="DC34" s="149">
        <v>1.74049504950495</v>
      </c>
      <c r="DD34" s="149">
        <v>0.479150937157801</v>
      </c>
      <c r="DE34" s="151"/>
      <c r="DF34" s="151"/>
      <c r="DG34" s="151"/>
      <c r="DH34" s="151"/>
      <c r="DI34" s="151"/>
      <c r="DJ34" s="151"/>
      <c r="DK34" s="149">
        <v>0.986711939745648</v>
      </c>
      <c r="DL34" s="149">
        <v>1.003</v>
      </c>
      <c r="DM34" s="149">
        <v>0.016507411736146</v>
      </c>
      <c r="DN34" s="149">
        <v>0.998761743995232</v>
      </c>
      <c r="DO34" s="149">
        <v>0.981211222095155</v>
      </c>
      <c r="DP34" s="149">
        <v>-0.017572280882397</v>
      </c>
      <c r="DQ34" s="149">
        <f>(DQ7+DQ9)/DQ6</f>
        <v>3.74606751908748</v>
      </c>
      <c r="DR34" s="149">
        <f>(DR7+DR9)/DR6</f>
        <v>2.01750430334328</v>
      </c>
      <c r="DS34" s="149">
        <f t="shared" si="17"/>
        <v>-0.461434079053992</v>
      </c>
      <c r="DT34" s="149">
        <f>(DT7+DT9)/DT6</f>
        <v>1.05910037107431</v>
      </c>
      <c r="DU34" s="149">
        <f>(DU7+DU9)/DU6</f>
        <v>0.99</v>
      </c>
      <c r="DV34" s="149">
        <f t="shared" si="18"/>
        <v>-0.0652444026662108</v>
      </c>
      <c r="DW34" s="149">
        <v>1.09266011489342</v>
      </c>
      <c r="DX34" s="149">
        <v>1.00292797619048</v>
      </c>
      <c r="DY34" s="149">
        <v>-0.082122644983424</v>
      </c>
      <c r="DZ34" s="149">
        <v>0.945234282313418</v>
      </c>
      <c r="EA34" s="149">
        <v>0.940286666666667</v>
      </c>
      <c r="EB34" s="149">
        <v>-0.005234274443202</v>
      </c>
      <c r="EC34" s="149">
        <v>1.03017425744047</v>
      </c>
      <c r="ED34" s="149">
        <v>1.04320460360416</v>
      </c>
      <c r="EE34" s="149">
        <v>0.012648681589141</v>
      </c>
      <c r="EF34" s="149">
        <v>0.999175648198341</v>
      </c>
      <c r="EG34" s="149">
        <v>0.99932663</v>
      </c>
      <c r="EH34" s="149">
        <v>0.000151106366464</v>
      </c>
      <c r="EI34" s="151"/>
      <c r="EJ34" s="151"/>
      <c r="EK34" s="151"/>
      <c r="EL34" s="149">
        <v>1.00082679637627</v>
      </c>
      <c r="EM34" s="149">
        <v>1.0009</v>
      </c>
      <c r="EN34" s="149"/>
      <c r="EO34" s="151"/>
      <c r="EP34" s="149">
        <v>1.0038559375</v>
      </c>
      <c r="EQ34" s="167"/>
    </row>
    <row r="35" ht="16" hidden="1" customHeight="1" outlineLevel="1" spans="1:147">
      <c r="A35" s="102"/>
      <c r="B35" s="108" t="s">
        <v>124</v>
      </c>
      <c r="C35" s="113"/>
      <c r="D35" s="113">
        <f>D26/D6</f>
        <v>0.016660951066669</v>
      </c>
      <c r="E35" s="113">
        <f>E26/E6</f>
        <v>0.0178484545372301</v>
      </c>
      <c r="F35" s="110">
        <f t="shared" si="4"/>
        <v>1.07127465087733</v>
      </c>
      <c r="G35" s="112">
        <f ca="1">G26/G6</f>
        <v>0.0181611119119648</v>
      </c>
      <c r="H35" s="112">
        <f ca="1" t="shared" si="5"/>
        <v>0.0175173359734029</v>
      </c>
      <c r="I35" s="149"/>
      <c r="J35" s="151"/>
      <c r="K35" s="149">
        <v>0.033945786002335</v>
      </c>
      <c r="L35" s="149">
        <f ca="1">L26/L6</f>
        <v>0.0321362394296131</v>
      </c>
      <c r="M35" s="149">
        <v>0.21707334776304</v>
      </c>
      <c r="N35" s="149">
        <v>0.034349570017658</v>
      </c>
      <c r="O35" s="152">
        <v>-0.841760536834056</v>
      </c>
      <c r="P35" s="149">
        <f>P26/P6</f>
        <v>0.0473140284416263</v>
      </c>
      <c r="Q35" s="149">
        <f>Q26/Q6</f>
        <v>0.0480769196132923</v>
      </c>
      <c r="R35" s="149">
        <f t="shared" si="6"/>
        <v>0.0161239952883585</v>
      </c>
      <c r="S35" s="149">
        <f>S26/S6</f>
        <v>0.0190020486822459</v>
      </c>
      <c r="T35" s="149">
        <f>T26/T6</f>
        <v>0.0250166666666667</v>
      </c>
      <c r="U35" s="149">
        <f t="shared" si="7"/>
        <v>0.316524711887533</v>
      </c>
      <c r="V35" s="149">
        <f>V26/V6</f>
        <v>0.398131963036532</v>
      </c>
      <c r="W35" s="149">
        <f>W26/W6</f>
        <v>0.24903564738937</v>
      </c>
      <c r="X35" s="149">
        <f t="shared" si="8"/>
        <v>-0.374489690579002</v>
      </c>
      <c r="Y35" s="149">
        <f>Y26/Y6</f>
        <v>0.104613394889498</v>
      </c>
      <c r="Z35" s="149">
        <f>Z26/Z6</f>
        <v>0.0888888452117401</v>
      </c>
      <c r="AA35" s="149">
        <f t="shared" si="9"/>
        <v>-0.150311054281029</v>
      </c>
      <c r="AB35" s="149">
        <f>AB26/AB6</f>
        <v>0.154399050183464</v>
      </c>
      <c r="AC35" s="149">
        <f>AC26/AC6</f>
        <v>0.146666696296296</v>
      </c>
      <c r="AD35" s="149">
        <f t="shared" si="10"/>
        <v>-0.0500803202997688</v>
      </c>
      <c r="AE35" s="149">
        <v>0.134663891865007</v>
      </c>
      <c r="AF35" s="149">
        <v>0.122222222222222</v>
      </c>
      <c r="AG35" s="149">
        <v>-0.092390539664908</v>
      </c>
      <c r="AH35" s="149">
        <f>AH26/AH6</f>
        <v>0.00853468771177859</v>
      </c>
      <c r="AI35" s="149">
        <f>AI26/AI6</f>
        <v>0.0834418774157324</v>
      </c>
      <c r="AJ35" s="149">
        <f t="shared" si="11"/>
        <v>8.77679327394435</v>
      </c>
      <c r="AK35" s="149">
        <f>AK25/AK6</f>
        <v>0</v>
      </c>
      <c r="AL35" s="149">
        <f>AL25/AL6</f>
        <v>0</v>
      </c>
      <c r="AM35" s="149" t="e">
        <f t="shared" si="12"/>
        <v>#DIV/0!</v>
      </c>
      <c r="AN35" s="149" t="e">
        <f>AN26/AN6</f>
        <v>#DIV/0!</v>
      </c>
      <c r="AO35" s="149">
        <f>AO26/AO6</f>
        <v>-1.91245397089397</v>
      </c>
      <c r="AP35" s="149" t="e">
        <f t="shared" si="13"/>
        <v>#DIV/0!</v>
      </c>
      <c r="AQ35" s="149">
        <f>AQ26/AQ6</f>
        <v>0.0164360808674916</v>
      </c>
      <c r="AR35" s="149">
        <f>AR26/AR6</f>
        <v>0.0136</v>
      </c>
      <c r="AS35" s="149">
        <f t="shared" si="14"/>
        <v>-0.172552136385568</v>
      </c>
      <c r="AT35" s="149">
        <f>AT26/AT6</f>
        <v>0.0561958315962158</v>
      </c>
      <c r="AU35" s="149">
        <f>AU26/AU6</f>
        <v>0.0608108108108108</v>
      </c>
      <c r="AV35" s="149">
        <f t="shared" si="15"/>
        <v>0.0821231590228078</v>
      </c>
      <c r="AW35" s="149">
        <v>0.156790436659412</v>
      </c>
      <c r="AX35" s="149">
        <v>0.162060183486239</v>
      </c>
      <c r="AY35" s="149">
        <v>0.033610129157774</v>
      </c>
      <c r="AZ35" s="149">
        <v>0.012620678701783</v>
      </c>
      <c r="BA35" s="149">
        <v>0.083333526332222</v>
      </c>
      <c r="BB35" s="149">
        <v>5.60293541269277</v>
      </c>
      <c r="BC35" s="149">
        <v>0.013163310543604</v>
      </c>
      <c r="BD35" s="149">
        <v>0.011956071164179</v>
      </c>
      <c r="BE35" s="149">
        <v>-0.091712443873874</v>
      </c>
      <c r="BF35" s="149">
        <v>0.000756172989113</v>
      </c>
      <c r="BG35" s="149">
        <v>0.12</v>
      </c>
      <c r="BH35" s="149">
        <v>157.693846153845</v>
      </c>
      <c r="BI35" s="149">
        <v>-0.261890343361913</v>
      </c>
      <c r="BJ35" s="149">
        <v>-0.13661006993007</v>
      </c>
      <c r="BK35" s="149">
        <v>0.478369197671084</v>
      </c>
      <c r="BL35" s="149">
        <v>0.089551877661634</v>
      </c>
      <c r="BM35" s="149">
        <v>0.092432432432432</v>
      </c>
      <c r="BN35" s="149">
        <v>0.032166324660245</v>
      </c>
      <c r="BO35" s="149">
        <f>BO26/BO6</f>
        <v>0.0341477477750952</v>
      </c>
      <c r="BP35" s="149">
        <f>BP26/BP6</f>
        <v>0.0580012142857143</v>
      </c>
      <c r="BQ35" s="149">
        <f t="shared" si="16"/>
        <v>0.698537035816344</v>
      </c>
      <c r="BR35" s="149">
        <v>0.01056628694073</v>
      </c>
      <c r="BS35" s="149">
        <v>0.0136</v>
      </c>
      <c r="BT35" s="149">
        <v>0.2871125</v>
      </c>
      <c r="BU35" s="149">
        <v>-0.119819622324016</v>
      </c>
      <c r="BV35" s="149">
        <v>0.002513411252904</v>
      </c>
      <c r="BW35" s="149">
        <v>1.02097662473103</v>
      </c>
      <c r="BX35" s="149">
        <v>0.125515633553772</v>
      </c>
      <c r="BY35" s="149">
        <v>0.122941142571428</v>
      </c>
      <c r="BZ35" s="149">
        <v>-0.020511317271413</v>
      </c>
      <c r="CA35" s="149">
        <v>0.244676994785549</v>
      </c>
      <c r="CB35" s="149">
        <v>0.306934782608696</v>
      </c>
      <c r="CC35" s="149">
        <v>0.254448882199628</v>
      </c>
      <c r="CD35" s="149">
        <v>-0.003335327048311</v>
      </c>
      <c r="CE35" s="149">
        <v>0.0078994557275</v>
      </c>
      <c r="CF35" s="149">
        <v>3.36842013184318</v>
      </c>
      <c r="CG35" s="149">
        <v>0.004745634042906</v>
      </c>
      <c r="CH35" s="149">
        <v>0.008333323809524</v>
      </c>
      <c r="CI35" s="149">
        <v>0.755997983447836</v>
      </c>
      <c r="CJ35" s="149">
        <v>-0.156161906650341</v>
      </c>
      <c r="CK35" s="149">
        <v>-0.034644699996205</v>
      </c>
      <c r="CL35" s="149">
        <v>0.778148840909219</v>
      </c>
      <c r="CM35" s="151"/>
      <c r="CN35" s="151"/>
      <c r="CO35" s="151"/>
      <c r="CP35" s="149">
        <v>0.066117746157003</v>
      </c>
      <c r="CQ35" s="149">
        <v>0.031652257466381</v>
      </c>
      <c r="CR35" s="149">
        <v>-0.52127440352822</v>
      </c>
      <c r="CS35" s="149">
        <v>0.022768937829528</v>
      </c>
      <c r="CT35" s="149">
        <v>0.022766583368348</v>
      </c>
      <c r="CU35" s="149">
        <v>-0.000103406720057</v>
      </c>
      <c r="CV35" s="149">
        <v>-1.46478873239437</v>
      </c>
      <c r="CW35" s="149">
        <v>-0.335135676379293</v>
      </c>
      <c r="CX35" s="149">
        <v>0.771205451702598</v>
      </c>
      <c r="CY35" s="149">
        <v>-0.058023433520122</v>
      </c>
      <c r="CZ35" s="149">
        <v>-0.053417124901807</v>
      </c>
      <c r="DA35" s="149">
        <v>0.079387039664207</v>
      </c>
      <c r="DB35" s="149">
        <v>21.7710280519561</v>
      </c>
      <c r="DC35" s="149">
        <v>8.12457425742574</v>
      </c>
      <c r="DD35" s="149">
        <v>-0.626817151765337</v>
      </c>
      <c r="DE35" s="151"/>
      <c r="DF35" s="151"/>
      <c r="DG35" s="151"/>
      <c r="DH35" s="151"/>
      <c r="DI35" s="151"/>
      <c r="DJ35" s="151"/>
      <c r="DK35" s="149">
        <v>0.001757007037906</v>
      </c>
      <c r="DL35" s="149">
        <v>0.005555555555556</v>
      </c>
      <c r="DM35" s="149">
        <v>2.16194268759265</v>
      </c>
      <c r="DN35" s="149">
        <v>-0.01089759181725</v>
      </c>
      <c r="DO35" s="149">
        <v>0.015876273684402</v>
      </c>
      <c r="DP35" s="149">
        <v>2.45686074048676</v>
      </c>
      <c r="DQ35" s="149">
        <f>DQ26/DQ6</f>
        <v>43.1235396927606</v>
      </c>
      <c r="DR35" s="149">
        <f>DR26/DR6</f>
        <v>9.04929536000886</v>
      </c>
      <c r="DS35" s="149">
        <f t="shared" si="17"/>
        <v>-0.790154161173183</v>
      </c>
      <c r="DT35" s="149">
        <f>DT26/DT6</f>
        <v>0.00498536820828434</v>
      </c>
      <c r="DU35" s="149">
        <f>DU26/DU6</f>
        <v>0.002</v>
      </c>
      <c r="DV35" s="149">
        <f t="shared" si="18"/>
        <v>-0.598826021180033</v>
      </c>
      <c r="DW35" s="149">
        <v>-0.079162512462612</v>
      </c>
      <c r="DX35" s="149">
        <v>0.017857738095238</v>
      </c>
      <c r="DY35" s="149">
        <v>1.22558326586302</v>
      </c>
      <c r="DZ35" s="149">
        <v>0.164375462515221</v>
      </c>
      <c r="EA35" s="149">
        <v>0.06</v>
      </c>
      <c r="EB35" s="149">
        <v>-0.634982015673757</v>
      </c>
      <c r="EC35" s="149">
        <v>-0.012109163440243</v>
      </c>
      <c r="ED35" s="149">
        <v>-0.039848592339696</v>
      </c>
      <c r="EE35" s="149">
        <v>-2.29077995654652</v>
      </c>
      <c r="EF35" s="149">
        <v>0.000984650064665</v>
      </c>
      <c r="EG35" s="149">
        <v>0.001</v>
      </c>
      <c r="EH35" s="149">
        <v>0.015589228992199</v>
      </c>
      <c r="EI35" s="151"/>
      <c r="EJ35" s="151"/>
      <c r="EK35" s="151"/>
      <c r="EL35" s="149">
        <v>-0.000767688704873</v>
      </c>
      <c r="EM35" s="149">
        <v>0.0005</v>
      </c>
      <c r="EN35" s="149">
        <v>-1.6079</v>
      </c>
      <c r="EO35" s="151"/>
      <c r="EP35" s="149">
        <v>-0.0038559375</v>
      </c>
      <c r="EQ35" s="167"/>
    </row>
    <row r="36" ht="16" hidden="1" customHeight="1" outlineLevel="1" spans="1:147">
      <c r="A36" s="102"/>
      <c r="B36" s="108" t="s">
        <v>125</v>
      </c>
      <c r="C36" s="113"/>
      <c r="D36" s="113">
        <f>D28/D6</f>
        <v>0.0135346331665239</v>
      </c>
      <c r="E36" s="113">
        <f>E28/E6</f>
        <v>0.0134288202383485</v>
      </c>
      <c r="F36" s="110">
        <f t="shared" si="4"/>
        <v>0.99218206161382</v>
      </c>
      <c r="G36" s="112">
        <f ca="1">G28/G6</f>
        <v>0.0142174827639837</v>
      </c>
      <c r="H36" s="112">
        <f ca="1" t="shared" si="5"/>
        <v>0.0587290999236896</v>
      </c>
      <c r="I36" s="149"/>
      <c r="J36" s="151"/>
      <c r="K36" s="149">
        <v>0.02900627128224</v>
      </c>
      <c r="L36" s="149">
        <f ca="1">L28/L6</f>
        <v>0.0284595056039795</v>
      </c>
      <c r="M36" s="149">
        <v>0.21707334776304</v>
      </c>
      <c r="N36" s="149">
        <v>0.034349570017658</v>
      </c>
      <c r="O36" s="152">
        <v>-0.841760536834056</v>
      </c>
      <c r="P36" s="149">
        <f>P28/P6</f>
        <v>0.0486547286807132</v>
      </c>
      <c r="Q36" s="149">
        <f>Q28/Q6</f>
        <v>0.0480769196132923</v>
      </c>
      <c r="R36" s="149">
        <f t="shared" si="6"/>
        <v>-0.011875702179178</v>
      </c>
      <c r="S36" s="149">
        <f>S28/S6</f>
        <v>0.0249008646133546</v>
      </c>
      <c r="T36" s="149">
        <f>T28/T6</f>
        <v>0.0187666666666667</v>
      </c>
      <c r="U36" s="149">
        <f t="shared" si="7"/>
        <v>-0.246344777257177</v>
      </c>
      <c r="V36" s="149">
        <f>V28/V6</f>
        <v>0.357109422229899</v>
      </c>
      <c r="W36" s="149">
        <f>W28/W6</f>
        <v>0.210988351674081</v>
      </c>
      <c r="X36" s="149">
        <f t="shared" si="8"/>
        <v>-0.409177303817396</v>
      </c>
      <c r="Y36" s="149">
        <f>Y28/Y6</f>
        <v>0.109901334419171</v>
      </c>
      <c r="Z36" s="149">
        <f>Z28/Z6</f>
        <v>0.0755555118784068</v>
      </c>
      <c r="AA36" s="149">
        <f t="shared" si="9"/>
        <v>-0.312515063827772</v>
      </c>
      <c r="AB36" s="149">
        <f>AB28/AB6</f>
        <v>0.139911197540193</v>
      </c>
      <c r="AC36" s="149">
        <f>AC28/AC6</f>
        <v>0.136444474074074</v>
      </c>
      <c r="AD36" s="149">
        <f t="shared" si="10"/>
        <v>-0.0247780272563441</v>
      </c>
      <c r="AE36" s="149">
        <v>0.132508933028928</v>
      </c>
      <c r="AF36" s="149">
        <v>0.118518518518519</v>
      </c>
      <c r="AG36" s="149">
        <v>-0.105580915871952</v>
      </c>
      <c r="AH36" s="149">
        <f>AH28/AH6</f>
        <v>0.0120472037049509</v>
      </c>
      <c r="AI36" s="149">
        <f>AI28/AI6</f>
        <v>0.0867728690619385</v>
      </c>
      <c r="AJ36" s="149">
        <f t="shared" si="11"/>
        <v>6.20273942294827</v>
      </c>
      <c r="AK36" s="149">
        <f>AK27/AK6</f>
        <v>0.000854717023314685</v>
      </c>
      <c r="AL36" s="149">
        <f>AL27/AL6</f>
        <v>0.00145</v>
      </c>
      <c r="AM36" s="149">
        <f t="shared" si="12"/>
        <v>0.696467907444668</v>
      </c>
      <c r="AN36" s="149" t="e">
        <f>AN28/AN6</f>
        <v>#DIV/0!</v>
      </c>
      <c r="AO36" s="149">
        <f>AO28/AO6</f>
        <v>-1.91245397089397</v>
      </c>
      <c r="AP36" s="149" t="e">
        <f t="shared" si="13"/>
        <v>#DIV/0!</v>
      </c>
      <c r="AQ36" s="149">
        <f>AQ28/AQ6</f>
        <v>0.0196743051310434</v>
      </c>
      <c r="AR36" s="149">
        <f>AR28/AR6</f>
        <v>0.0144</v>
      </c>
      <c r="AS36" s="149">
        <f t="shared" si="14"/>
        <v>-0.26808088498746</v>
      </c>
      <c r="AT36" s="149">
        <f>AT28/AT6</f>
        <v>0.053982941789903</v>
      </c>
      <c r="AU36" s="149">
        <f>AU28/AU6</f>
        <v>0.0586872586872587</v>
      </c>
      <c r="AV36" s="149">
        <f t="shared" si="15"/>
        <v>0.0871445079014859</v>
      </c>
      <c r="AW36" s="149">
        <v>0.135901520512675</v>
      </c>
      <c r="AX36" s="149">
        <v>0.14829871559633</v>
      </c>
      <c r="AY36" s="149">
        <v>0.091221901247964</v>
      </c>
      <c r="AZ36" s="149">
        <v>-0.015703726282176</v>
      </c>
      <c r="BA36" s="149">
        <v>0.083333526332222</v>
      </c>
      <c r="BB36" s="149">
        <v>6.30660843387278</v>
      </c>
      <c r="BC36" s="149">
        <v>0.013032973434131</v>
      </c>
      <c r="BD36" s="149">
        <v>0.011046309970149</v>
      </c>
      <c r="BE36" s="149">
        <v>-0.152433631053021</v>
      </c>
      <c r="BF36" s="149">
        <v>0.001977683202296</v>
      </c>
      <c r="BG36" s="149">
        <v>0.102</v>
      </c>
      <c r="BH36" s="149">
        <v>50.5754999999998</v>
      </c>
      <c r="BI36" s="149">
        <v>-0.261890343361913</v>
      </c>
      <c r="BJ36" s="149">
        <v>-0.13661006993007</v>
      </c>
      <c r="BK36" s="149">
        <v>0.478369197671084</v>
      </c>
      <c r="BL36" s="149">
        <v>0.075453284294748</v>
      </c>
      <c r="BM36" s="149">
        <v>0.078540540540541</v>
      </c>
      <c r="BN36" s="149">
        <v>0.040916128100307</v>
      </c>
      <c r="BO36" s="149">
        <f>BO28/BO6</f>
        <v>0.0335141733098585</v>
      </c>
      <c r="BP36" s="149">
        <f>BP28/BP6</f>
        <v>0.0582869285714286</v>
      </c>
      <c r="BQ36" s="149">
        <f t="shared" si="16"/>
        <v>0.73917249972217</v>
      </c>
      <c r="BR36" s="149">
        <v>0.011887072808321</v>
      </c>
      <c r="BS36" s="149">
        <v>0.0136</v>
      </c>
      <c r="BT36" s="149">
        <v>0.1441</v>
      </c>
      <c r="BU36" s="149">
        <v>-0.119819622324016</v>
      </c>
      <c r="BV36" s="149">
        <v>0.002513411252904</v>
      </c>
      <c r="BW36" s="149">
        <v>1.02097662473103</v>
      </c>
      <c r="BX36" s="149">
        <v>0.111729639531503</v>
      </c>
      <c r="BY36" s="149">
        <v>0.109871028285714</v>
      </c>
      <c r="BZ36" s="149">
        <v>-0.016634898793034</v>
      </c>
      <c r="CA36" s="149">
        <v>0.22266937311272</v>
      </c>
      <c r="CB36" s="149">
        <v>0.2886</v>
      </c>
      <c r="CC36" s="149">
        <v>0.296092030824124</v>
      </c>
      <c r="CD36" s="149">
        <v>-0.001633727950072</v>
      </c>
      <c r="CE36" s="149">
        <v>0.00701471668602</v>
      </c>
      <c r="CF36" s="149">
        <v>5.29368713788185</v>
      </c>
      <c r="CG36" s="149">
        <v>0.004738082010536</v>
      </c>
      <c r="CH36" s="149">
        <v>0.008136895238095</v>
      </c>
      <c r="CI36" s="149">
        <v>0.717339467742549</v>
      </c>
      <c r="CJ36" s="149">
        <v>-0.156161906650341</v>
      </c>
      <c r="CK36" s="149">
        <v>-0.034644699996205</v>
      </c>
      <c r="CL36" s="149">
        <v>0.778148840909219</v>
      </c>
      <c r="CM36" s="151"/>
      <c r="CN36" s="151"/>
      <c r="CO36" s="151"/>
      <c r="CP36" s="149">
        <v>0.02214083033897</v>
      </c>
      <c r="CQ36" s="149">
        <v>0.009325122864498</v>
      </c>
      <c r="CR36" s="149">
        <v>-0.578826867749173</v>
      </c>
      <c r="CS36" s="149">
        <v>0.017262086149514</v>
      </c>
      <c r="CT36" s="149">
        <v>0.017034361662133</v>
      </c>
      <c r="CU36" s="149">
        <v>-0.013192176508034</v>
      </c>
      <c r="CV36" s="149">
        <v>-1.46478873239437</v>
      </c>
      <c r="CW36" s="149">
        <v>-0.335135676379293</v>
      </c>
      <c r="CX36" s="149">
        <v>0.771205451702598</v>
      </c>
      <c r="CY36" s="149">
        <v>-0.058023433520122</v>
      </c>
      <c r="CZ36" s="149">
        <v>-0.053417124901807</v>
      </c>
      <c r="DA36" s="149">
        <v>0.079387039664207</v>
      </c>
      <c r="DB36" s="149">
        <v>16.3495002416928</v>
      </c>
      <c r="DC36" s="149">
        <v>6.14437623762376</v>
      </c>
      <c r="DD36" s="149">
        <v>-0.624185684773715</v>
      </c>
      <c r="DE36" s="151"/>
      <c r="DF36" s="151"/>
      <c r="DG36" s="151"/>
      <c r="DH36" s="151"/>
      <c r="DI36" s="151"/>
      <c r="DJ36" s="151"/>
      <c r="DK36" s="149">
        <v>0.014532658352883</v>
      </c>
      <c r="DL36" s="149">
        <v>0.005555555555556</v>
      </c>
      <c r="DM36" s="149">
        <v>-0.617719248560371</v>
      </c>
      <c r="DN36" s="149">
        <v>-0.014169703722358</v>
      </c>
      <c r="DO36" s="149">
        <v>0.01288112038701</v>
      </c>
      <c r="DP36" s="149">
        <v>1.90906067193808</v>
      </c>
      <c r="DQ36" s="149">
        <f>DQ28/DQ6</f>
        <v>43.1235396927606</v>
      </c>
      <c r="DR36" s="149">
        <f>DR28/DR6</f>
        <v>9.04929536000886</v>
      </c>
      <c r="DS36" s="149">
        <f t="shared" si="17"/>
        <v>-0.790154161173183</v>
      </c>
      <c r="DT36" s="149">
        <f>DT28/DT6</f>
        <v>0.00257187679126319</v>
      </c>
      <c r="DU36" s="149">
        <f>DU28/DU6</f>
        <v>0.002</v>
      </c>
      <c r="DV36" s="149">
        <f t="shared" si="18"/>
        <v>-0.222357771261006</v>
      </c>
      <c r="DW36" s="149">
        <v>-0.078998718131321</v>
      </c>
      <c r="DX36" s="149">
        <v>0.017857738095238</v>
      </c>
      <c r="DY36" s="149">
        <v>1.22605098560654</v>
      </c>
      <c r="DZ36" s="149">
        <v>0.161466266244318</v>
      </c>
      <c r="EA36" s="149">
        <v>0.057</v>
      </c>
      <c r="EB36" s="149">
        <v>-0.646985086570639</v>
      </c>
      <c r="EC36" s="149">
        <v>-0.019316990254449</v>
      </c>
      <c r="ED36" s="149">
        <v>-0.041322474304134</v>
      </c>
      <c r="EE36" s="149">
        <v>-1.13917767518765</v>
      </c>
      <c r="EF36" s="149">
        <v>0.000842482859255</v>
      </c>
      <c r="EG36" s="149">
        <v>0.00085</v>
      </c>
      <c r="EH36" s="149">
        <v>0.008922603779947</v>
      </c>
      <c r="EI36" s="151"/>
      <c r="EJ36" s="151"/>
      <c r="EK36" s="151"/>
      <c r="EL36" s="149">
        <v>-0.000767688704873</v>
      </c>
      <c r="EM36" s="149">
        <v>0.0005</v>
      </c>
      <c r="EN36" s="149">
        <v>-1.6079</v>
      </c>
      <c r="EO36" s="151"/>
      <c r="EP36" s="149">
        <v>-0.0038559375</v>
      </c>
      <c r="EQ36" s="167"/>
    </row>
    <row r="37" ht="19" hidden="1" customHeight="1" spans="5:7">
      <c r="E37" s="1">
        <f>SUM(E10,E11,E13)</f>
        <v>228606.688831623</v>
      </c>
      <c r="G37" s="114">
        <f ca="1">SUM(G10,G11,G13)</f>
        <v>192293.229503762</v>
      </c>
    </row>
    <row r="38" ht="19" hidden="1" customHeight="1" spans="5:13">
      <c r="E38" s="1">
        <f>227*10000</f>
        <v>2270000</v>
      </c>
      <c r="G38" s="114">
        <f ca="1">G6-(100+30+21+8)*10000</f>
        <v>3037448.30084813</v>
      </c>
      <c r="H38" s="115">
        <f ca="1">G38/E38-1</f>
        <v>0.338082951915477</v>
      </c>
      <c r="I38" s="154"/>
      <c r="J38" s="155">
        <v>79960</v>
      </c>
      <c r="M38" s="156">
        <f>8.55-0.41+0.39+5.23</f>
        <v>13.76</v>
      </c>
    </row>
    <row r="39" ht="19" hidden="1" customHeight="1" spans="5:14">
      <c r="E39" s="19">
        <f>E37/E49</f>
        <v>0.100733495451598</v>
      </c>
      <c r="F39" s="19"/>
      <c r="G39" s="116">
        <f ca="1">G37/G38</f>
        <v>0.063307490517639</v>
      </c>
      <c r="J39" s="155">
        <v>210035.88</v>
      </c>
      <c r="M39" s="156">
        <v>0.41</v>
      </c>
      <c r="N39">
        <f>N26+EJ26</f>
        <v>-5211.12</v>
      </c>
    </row>
    <row r="40" ht="19" hidden="1" customHeight="1" spans="5:14">
      <c r="E40" s="1">
        <f>E7+E9-E48</f>
        <v>2192223.56785875</v>
      </c>
      <c r="G40" s="114">
        <f ca="1">G7+G9-J38-J39-J40-J41</f>
        <v>2933402.1957832</v>
      </c>
      <c r="J40" s="155">
        <v>298943</v>
      </c>
      <c r="M40">
        <f>16.1-7.55+0.48</f>
        <v>9.03</v>
      </c>
      <c r="N40" s="156">
        <v>0.58</v>
      </c>
    </row>
    <row r="41" ht="19" hidden="1" customHeight="1" spans="5:14">
      <c r="E41" s="1">
        <f>E40/E38</f>
        <v>0.965737254563324</v>
      </c>
      <c r="G41" s="114">
        <f ca="1">G40/G38</f>
        <v>0.965745555229407</v>
      </c>
      <c r="H41" s="114">
        <f ca="1">G41/E41-1</f>
        <v>8.59515985740522e-6</v>
      </c>
      <c r="J41" s="155">
        <v>978044.33</v>
      </c>
      <c r="M41">
        <v>0.4</v>
      </c>
      <c r="N41" s="156">
        <v>0.5</v>
      </c>
    </row>
    <row r="42" ht="19" hidden="1" customHeight="1" spans="5:14">
      <c r="E42" s="1">
        <f>E9/E49</f>
        <v>0.160987921600735</v>
      </c>
      <c r="G42" s="114">
        <f ca="1">G9/G38</f>
        <v>0.112427879766934</v>
      </c>
      <c r="H42" s="115">
        <f ca="1">G42/E42-1</f>
        <v>-0.301637795872876</v>
      </c>
      <c r="I42" s="154"/>
      <c r="J42">
        <f ca="1">E42-G42</f>
        <v>0.0485600418338011</v>
      </c>
      <c r="L42">
        <f>J25+L43</f>
        <v>4875</v>
      </c>
      <c r="M42">
        <f>M40+N44+0.39-1.55</f>
        <v>13.1</v>
      </c>
      <c r="N42" s="156">
        <v>0.68</v>
      </c>
    </row>
    <row r="43" ht="19" hidden="1" customHeight="1" spans="7:14">
      <c r="G43" s="114">
        <f ca="1">G9/G38</f>
        <v>0.112427879766934</v>
      </c>
      <c r="L43">
        <f>(6500*9)/12</f>
        <v>4875</v>
      </c>
      <c r="N43" s="156">
        <v>0.56</v>
      </c>
    </row>
    <row r="44" ht="19" hidden="1" customHeight="1" spans="7:14">
      <c r="G44" s="114">
        <f>476.8+14*9/12</f>
        <v>487.3</v>
      </c>
      <c r="L44">
        <f ca="1">G26+(6500*9)/12</f>
        <v>88914.6064585341</v>
      </c>
      <c r="M44" s="156">
        <v>-0.39</v>
      </c>
      <c r="N44">
        <v>5.23</v>
      </c>
    </row>
    <row r="45" ht="19" hidden="1" customHeight="1" spans="5:13">
      <c r="E45" s="20">
        <v>726742.994065367</v>
      </c>
      <c r="F45" s="117"/>
      <c r="G45" s="114">
        <f ca="1">(G26/10000)+(0.65*9)/12</f>
        <v>8.89146064585341</v>
      </c>
      <c r="M45">
        <f>M44-3.68</f>
        <v>-4.07</v>
      </c>
    </row>
    <row r="46" ht="19" hidden="1" customHeight="1" spans="5:13">
      <c r="E46" s="21">
        <v>1055095.653421</v>
      </c>
      <c r="F46" s="118"/>
      <c r="H46" s="116">
        <f>E10/$E$49</f>
        <v>0.0305080350712169</v>
      </c>
      <c r="I46" s="19"/>
      <c r="J46" s="157">
        <f ca="1">G10/$G$38</f>
        <v>0.0264398715073748</v>
      </c>
      <c r="K46" s="157">
        <f ca="1">J46/H46-1</f>
        <v>-0.133347282260085</v>
      </c>
      <c r="M46">
        <v>52284</v>
      </c>
    </row>
    <row r="47" ht="19" hidden="1" customHeight="1" spans="5:13">
      <c r="E47" s="21">
        <v>323477.468697</v>
      </c>
      <c r="F47" s="118"/>
      <c r="H47" s="116">
        <f>E11/$E$49</f>
        <v>0.0557738640287341</v>
      </c>
      <c r="I47" s="19"/>
      <c r="J47" s="157">
        <f ca="1">G11/$G$38</f>
        <v>0.0349109658029189</v>
      </c>
      <c r="K47" s="157">
        <f ca="1">J47/H47-1</f>
        <v>-0.374062270727142</v>
      </c>
      <c r="M47">
        <v>36798</v>
      </c>
    </row>
    <row r="48" ht="19" hidden="1" customHeight="1" spans="5:13">
      <c r="E48" s="1">
        <f>SUM(E45:E47)</f>
        <v>2105316.11618337</v>
      </c>
      <c r="H48" s="116">
        <f>E12/$E$49</f>
        <v>0.0602544261491369</v>
      </c>
      <c r="I48" s="19"/>
      <c r="J48" s="157">
        <f ca="1">G12/$G$38</f>
        <v>0.0491203892492949</v>
      </c>
      <c r="K48" s="157">
        <f ca="1">J48/H48-1</f>
        <v>-0.184783718166761</v>
      </c>
      <c r="M48">
        <f>M46-M47</f>
        <v>15486</v>
      </c>
    </row>
    <row r="49" ht="19" hidden="1" customHeight="1" spans="5:11">
      <c r="E49" s="1">
        <f>E6-E48</f>
        <v>2269420.79004363</v>
      </c>
      <c r="H49" s="116">
        <f>E13/$E$49</f>
        <v>0.0144515963516471</v>
      </c>
      <c r="I49" s="19"/>
      <c r="J49" s="157">
        <f ca="1">G13/$G$38</f>
        <v>0.00195665320734529</v>
      </c>
      <c r="K49" s="157">
        <f ca="1">J49/H49-1</f>
        <v>-0.864606431031248</v>
      </c>
    </row>
    <row r="50" ht="19" hidden="1" customHeight="1"/>
    <row r="51" ht="19" hidden="1" customHeight="1" spans="5:12">
      <c r="E51" s="1">
        <f>E31/E49</f>
        <v>0.195004188008255</v>
      </c>
      <c r="G51" s="114">
        <f ca="1">G31/G38</f>
        <v>0.154259997544693</v>
      </c>
      <c r="L51">
        <v>410.3</v>
      </c>
    </row>
    <row r="52" ht="19" hidden="1" customHeight="1" spans="5:12">
      <c r="E52" s="19">
        <f>E37/E6</f>
        <v>0.0522560999053964</v>
      </c>
      <c r="F52" s="19"/>
      <c r="G52" s="116">
        <f ca="1">G37/G6</f>
        <v>0.041554916879032</v>
      </c>
      <c r="H52" s="115">
        <f ca="1">G52/E52-1</f>
        <v>-0.204783423289103</v>
      </c>
      <c r="I52" s="154"/>
      <c r="L52">
        <f>14*9/12</f>
        <v>10.5</v>
      </c>
    </row>
    <row r="53" ht="19" hidden="1" customHeight="1" spans="7:12">
      <c r="G53" s="114">
        <f ca="1">G37/G38</f>
        <v>0.063307490517639</v>
      </c>
      <c r="L53">
        <v>476.8</v>
      </c>
    </row>
    <row r="54" ht="19" hidden="1" customHeight="1"/>
    <row r="55" ht="19" hidden="1" customHeight="1"/>
    <row r="56" ht="19" hidden="1" customHeight="1" spans="5:10">
      <c r="E56" s="22" t="s">
        <v>126</v>
      </c>
      <c r="F56" s="23"/>
      <c r="G56" s="23" t="s">
        <v>127</v>
      </c>
      <c r="H56" s="23" t="s">
        <v>128</v>
      </c>
      <c r="I56" s="23"/>
      <c r="J56" s="158" t="s">
        <v>129</v>
      </c>
    </row>
    <row r="57" ht="19" hidden="1" customHeight="1" spans="5:10">
      <c r="E57" s="22"/>
      <c r="F57" s="23"/>
      <c r="G57" s="23"/>
      <c r="H57" s="23"/>
      <c r="I57" s="23"/>
      <c r="J57" s="158"/>
    </row>
    <row r="58" ht="19" hidden="1" customHeight="1" spans="5:10">
      <c r="E58" s="24" t="s">
        <v>130</v>
      </c>
      <c r="F58" s="119"/>
      <c r="G58" s="120">
        <v>0.195</v>
      </c>
      <c r="H58" s="120">
        <v>0.162</v>
      </c>
      <c r="I58" s="25"/>
      <c r="J58" s="159">
        <f>H58/G58-1</f>
        <v>-0.169230769230769</v>
      </c>
    </row>
    <row r="59" ht="19" hidden="1" customHeight="1" spans="5:10">
      <c r="E59" s="24" t="s">
        <v>131</v>
      </c>
      <c r="F59" s="119"/>
      <c r="G59" s="120">
        <v>0.967</v>
      </c>
      <c r="H59" s="121">
        <v>0.97</v>
      </c>
      <c r="I59" s="26"/>
      <c r="J59" s="159">
        <f>H59/G59-1</f>
        <v>0.00310237849017581</v>
      </c>
    </row>
    <row r="60" ht="19" hidden="1" customHeight="1" spans="5:10">
      <c r="E60" s="24" t="s">
        <v>132</v>
      </c>
      <c r="F60" s="119"/>
      <c r="G60" s="121">
        <v>0.1</v>
      </c>
      <c r="H60" s="120">
        <v>0.083</v>
      </c>
      <c r="I60" s="25"/>
      <c r="J60" s="159">
        <f>H60/G60-1</f>
        <v>-0.17</v>
      </c>
    </row>
    <row r="61" ht="19" hidden="1" customHeight="1" spans="5:10">
      <c r="E61" s="24" t="s">
        <v>133</v>
      </c>
      <c r="F61" s="119"/>
      <c r="G61" s="120">
        <v>0.239</v>
      </c>
      <c r="H61" s="120">
        <v>0.237</v>
      </c>
      <c r="I61" s="25"/>
      <c r="J61" s="159">
        <v>-0.008</v>
      </c>
    </row>
    <row r="62" ht="19" customHeight="1"/>
    <row r="63" ht="19" customHeight="1" spans="8:8">
      <c r="H63" s="114">
        <f ca="1">G6+121100</f>
        <v>4748548.30084813</v>
      </c>
    </row>
    <row r="64" ht="19" customHeight="1" spans="8:8">
      <c r="H64" s="114">
        <f ca="1">G26+4700+4000</f>
        <v>92739.6064585341</v>
      </c>
    </row>
  </sheetData>
  <sheetProtection formatCells="0" insertHyperlinks="0" autoFilter="0"/>
  <mergeCells count="49">
    <mergeCell ref="A1:O1"/>
    <mergeCell ref="P2:AP2"/>
    <mergeCell ref="AQ2:BB2"/>
    <mergeCell ref="BC2:BT2"/>
    <mergeCell ref="BV2:CI2"/>
    <mergeCell ref="CJ2:CO2"/>
    <mergeCell ref="EI2:EK2"/>
    <mergeCell ref="EO2:EQ2"/>
    <mergeCell ref="D3:F3"/>
    <mergeCell ref="G3:H3"/>
    <mergeCell ref="K3:L3"/>
    <mergeCell ref="D4:F4"/>
    <mergeCell ref="G4:H4"/>
    <mergeCell ref="K4:L4"/>
    <mergeCell ref="M4:O4"/>
    <mergeCell ref="AE4:AG4"/>
    <mergeCell ref="AN4:AP4"/>
    <mergeCell ref="AW4:AY4"/>
    <mergeCell ref="AZ4:BB4"/>
    <mergeCell ref="BC4:BE4"/>
    <mergeCell ref="BF4:BH4"/>
    <mergeCell ref="BR4:BT4"/>
    <mergeCell ref="BU4:BW4"/>
    <mergeCell ref="BX4:BZ4"/>
    <mergeCell ref="CA4:CC4"/>
    <mergeCell ref="CD4:CF4"/>
    <mergeCell ref="CG4:CI4"/>
    <mergeCell ref="CJ4:CL4"/>
    <mergeCell ref="CM4:CO4"/>
    <mergeCell ref="CP4:CR4"/>
    <mergeCell ref="CS4:CU4"/>
    <mergeCell ref="CV4:CX4"/>
    <mergeCell ref="CY4:DA4"/>
    <mergeCell ref="DB4:DD4"/>
    <mergeCell ref="DE4:DG4"/>
    <mergeCell ref="DH4:DJ4"/>
    <mergeCell ref="DK4:DM4"/>
    <mergeCell ref="DN4:DP4"/>
    <mergeCell ref="DW4:DY4"/>
    <mergeCell ref="DZ4:EB4"/>
    <mergeCell ref="EC4:EE4"/>
    <mergeCell ref="EF4:EH4"/>
    <mergeCell ref="EI4:EK4"/>
    <mergeCell ref="EL4:EN4"/>
    <mergeCell ref="EO4:EQ4"/>
    <mergeCell ref="E56:E57"/>
    <mergeCell ref="G56:G57"/>
    <mergeCell ref="H56:H57"/>
    <mergeCell ref="J56:J57"/>
  </mergeCells>
  <pageMargins left="0.75" right="0.75" top="1" bottom="1" header="0.5" footer="0.5"/>
  <pageSetup paperSize="9" scale="93" orientation="portrait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N84"/>
  <sheetViews>
    <sheetView tabSelected="1" view="pageBreakPreview" zoomScaleNormal="100" topLeftCell="A34" workbookViewId="0">
      <selection activeCell="A75" sqref="A75:N75"/>
    </sheetView>
  </sheetViews>
  <sheetFormatPr defaultColWidth="24" defaultRowHeight="14.25"/>
  <cols>
    <col min="1" max="1" width="13.2857142857143" style="27" customWidth="1"/>
    <col min="2" max="2" width="35.2857142857143" style="28" customWidth="1"/>
    <col min="3" max="7" width="22.0666666666667" style="28" hidden="1" customWidth="1" outlineLevel="1"/>
    <col min="8" max="8" width="23.2857142857143" style="29" customWidth="1" collapsed="1"/>
    <col min="9" max="13" width="22.0666666666667" style="30" hidden="1" customWidth="1" outlineLevel="1"/>
    <col min="14" max="14" width="22.0666666666667" style="31" customWidth="1" collapsed="1"/>
    <col min="15" max="16384" width="24" style="28"/>
  </cols>
  <sheetData>
    <row r="1" ht="38" customHeight="1" spans="1:14">
      <c r="A1" s="32" t="s">
        <v>134</v>
      </c>
      <c r="B1" s="33"/>
      <c r="C1" s="33"/>
      <c r="D1" s="33"/>
      <c r="E1" s="33"/>
      <c r="F1" s="33"/>
      <c r="G1" s="33"/>
      <c r="H1" s="34"/>
      <c r="I1" s="33"/>
      <c r="J1" s="33"/>
      <c r="K1" s="33"/>
      <c r="L1" s="33"/>
      <c r="M1" s="33"/>
      <c r="N1" s="55"/>
    </row>
    <row r="2" spans="14:14">
      <c r="N2" s="56" t="s">
        <v>1</v>
      </c>
    </row>
    <row r="3" ht="18" hidden="1" customHeight="1" outlineLevel="1" spans="1:14">
      <c r="A3" s="35" t="s">
        <v>57</v>
      </c>
      <c r="B3" s="36" t="s">
        <v>8</v>
      </c>
      <c r="C3" s="37" t="s">
        <v>135</v>
      </c>
      <c r="D3" s="37" t="s">
        <v>136</v>
      </c>
      <c r="E3" s="37" t="s">
        <v>136</v>
      </c>
      <c r="F3" s="37" t="s">
        <v>136</v>
      </c>
      <c r="G3" s="37" t="s">
        <v>136</v>
      </c>
      <c r="H3" s="38" t="s">
        <v>58</v>
      </c>
      <c r="I3" s="37" t="s">
        <v>58</v>
      </c>
      <c r="J3" s="37" t="s">
        <v>58</v>
      </c>
      <c r="K3" s="37" t="s">
        <v>58</v>
      </c>
      <c r="L3" s="37" t="s">
        <v>58</v>
      </c>
      <c r="M3" s="37" t="s">
        <v>58</v>
      </c>
      <c r="N3" s="57" t="s">
        <v>58</v>
      </c>
    </row>
    <row r="4" ht="24" customHeight="1" collapsed="1" spans="1:14">
      <c r="A4" s="39" t="s">
        <v>57</v>
      </c>
      <c r="B4" s="40" t="s">
        <v>8</v>
      </c>
      <c r="C4" s="40" t="s">
        <v>137</v>
      </c>
      <c r="D4" s="40" t="s">
        <v>60</v>
      </c>
      <c r="E4" s="40" t="s">
        <v>138</v>
      </c>
      <c r="F4" s="40" t="s">
        <v>67</v>
      </c>
      <c r="G4" s="40" t="s">
        <v>62</v>
      </c>
      <c r="H4" s="41" t="s">
        <v>63</v>
      </c>
      <c r="I4" s="40" t="s">
        <v>60</v>
      </c>
      <c r="J4" s="40" t="s">
        <v>60</v>
      </c>
      <c r="K4" s="40" t="s">
        <v>60</v>
      </c>
      <c r="L4" s="40" t="s">
        <v>60</v>
      </c>
      <c r="M4" s="40" t="s">
        <v>139</v>
      </c>
      <c r="N4" s="58" t="s">
        <v>64</v>
      </c>
    </row>
    <row r="5" ht="20" hidden="1" customHeight="1" outlineLevel="1" spans="1:14">
      <c r="A5" s="42"/>
      <c r="B5" s="43" t="s">
        <v>140</v>
      </c>
      <c r="C5" s="44" t="s">
        <v>141</v>
      </c>
      <c r="D5" s="44" t="s">
        <v>142</v>
      </c>
      <c r="E5" s="44" t="s">
        <v>141</v>
      </c>
      <c r="F5" s="44" t="s">
        <v>141</v>
      </c>
      <c r="G5" s="44" t="s">
        <v>141</v>
      </c>
      <c r="H5" s="45" t="s">
        <v>142</v>
      </c>
      <c r="I5" s="44" t="s">
        <v>143</v>
      </c>
      <c r="J5" s="44" t="s">
        <v>144</v>
      </c>
      <c r="K5" s="44" t="s">
        <v>145</v>
      </c>
      <c r="L5" s="44" t="s">
        <v>146</v>
      </c>
      <c r="M5" s="44" t="s">
        <v>141</v>
      </c>
      <c r="N5" s="59" t="s">
        <v>141</v>
      </c>
    </row>
    <row r="6" ht="20" hidden="1" customHeight="1" outlineLevel="1" spans="1:14">
      <c r="A6" s="46"/>
      <c r="B6" s="47" t="s">
        <v>147</v>
      </c>
      <c r="C6" s="48">
        <v>-201096.338294</v>
      </c>
      <c r="D6" s="49"/>
      <c r="E6" s="48">
        <v>-193061.387541</v>
      </c>
      <c r="F6" s="50">
        <v>0.039955728787329</v>
      </c>
      <c r="G6" s="49"/>
      <c r="H6" s="51">
        <v>-275130.896519434</v>
      </c>
      <c r="I6" s="60">
        <v>-55159.1442891</v>
      </c>
      <c r="J6" s="60">
        <v>-118803.766571991</v>
      </c>
      <c r="K6" s="60">
        <v>-61946.7935641811</v>
      </c>
      <c r="L6" s="60">
        <v>-37674.9032866144</v>
      </c>
      <c r="M6" s="60">
        <v>-80523.2201708869</v>
      </c>
      <c r="N6" s="61">
        <v>-0.425095406304407</v>
      </c>
    </row>
    <row r="7" ht="20" hidden="1" customHeight="1" outlineLevel="1" spans="1:14">
      <c r="A7" s="46"/>
      <c r="B7" s="47" t="s">
        <v>148</v>
      </c>
      <c r="C7" s="48">
        <v>-64206.338294</v>
      </c>
      <c r="D7" s="49"/>
      <c r="E7" s="48">
        <v>20137.6124590001</v>
      </c>
      <c r="F7" s="50">
        <v>1.31363901125758</v>
      </c>
      <c r="G7" s="49"/>
      <c r="H7" s="51">
        <v>28239.8167133856</v>
      </c>
      <c r="I7" s="60">
        <v>-5159.14428910002</v>
      </c>
      <c r="J7" s="60">
        <v>2696.23342800865</v>
      </c>
      <c r="K7" s="60">
        <v>18053.2064358189</v>
      </c>
      <c r="L7" s="60">
        <v>28085.0967133856</v>
      </c>
      <c r="M7" s="60">
        <v>7947.48425438553</v>
      </c>
      <c r="N7" s="61">
        <v>0.402341850151379</v>
      </c>
    </row>
    <row r="8" ht="20" hidden="1" customHeight="1" outlineLevel="1" spans="1:14">
      <c r="A8" s="46"/>
      <c r="B8" s="47" t="s">
        <v>149</v>
      </c>
      <c r="C8" s="48">
        <v>-9789</v>
      </c>
      <c r="D8" s="49"/>
      <c r="E8" s="48">
        <v>-104129</v>
      </c>
      <c r="F8" s="50">
        <v>-9.63734804372255</v>
      </c>
      <c r="G8" s="49"/>
      <c r="H8" s="51">
        <v>19493</v>
      </c>
      <c r="I8" s="60">
        <v>19493</v>
      </c>
      <c r="J8" s="60">
        <v>-5193.76712243335</v>
      </c>
      <c r="K8" s="60">
        <v>2649.41059467531</v>
      </c>
      <c r="L8" s="60">
        <v>18019.3836024856</v>
      </c>
      <c r="M8" s="60">
        <v>123622</v>
      </c>
      <c r="N8" s="61">
        <v>1.1872004916978</v>
      </c>
    </row>
    <row r="9" ht="20" hidden="1" customHeight="1" outlineLevel="1" spans="1:14">
      <c r="A9" s="46"/>
      <c r="B9" s="47" t="s">
        <v>150</v>
      </c>
      <c r="C9" s="49"/>
      <c r="D9" s="49"/>
      <c r="E9" s="49"/>
      <c r="F9" s="49"/>
      <c r="G9" s="49"/>
      <c r="H9" s="51"/>
      <c r="I9" s="62"/>
      <c r="J9" s="62"/>
      <c r="K9" s="62"/>
      <c r="L9" s="62"/>
      <c r="M9" s="62"/>
      <c r="N9" s="61"/>
    </row>
    <row r="10" ht="20" customHeight="1" collapsed="1" spans="1:14">
      <c r="A10" s="46"/>
      <c r="B10" s="52" t="s">
        <v>151</v>
      </c>
      <c r="C10" s="48">
        <v>-54417.338294</v>
      </c>
      <c r="D10" s="48">
        <v>276</v>
      </c>
      <c r="E10" s="48">
        <v>124266.612459</v>
      </c>
      <c r="F10" s="50">
        <v>3.28358490795022</v>
      </c>
      <c r="G10" s="50">
        <v>450.241349489131</v>
      </c>
      <c r="H10" s="45">
        <v>7560</v>
      </c>
      <c r="I10" s="63">
        <v>-24652.14</v>
      </c>
      <c r="J10" s="63">
        <v>7890</v>
      </c>
      <c r="K10" s="63">
        <v>15403.8</v>
      </c>
      <c r="L10" s="63">
        <v>10065.71</v>
      </c>
      <c r="M10" s="63">
        <v>-115559.25</v>
      </c>
      <c r="N10" s="59">
        <v>-0.939</v>
      </c>
    </row>
    <row r="11" ht="20" customHeight="1" spans="1:14">
      <c r="A11" s="46"/>
      <c r="B11" s="52" t="s">
        <v>152</v>
      </c>
      <c r="C11" s="48">
        <v>223612.57</v>
      </c>
      <c r="D11" s="48">
        <v>257427</v>
      </c>
      <c r="E11" s="48">
        <v>293919.218611</v>
      </c>
      <c r="F11" s="50">
        <v>0.314412774787214</v>
      </c>
      <c r="G11" s="50">
        <v>1.14175754140397</v>
      </c>
      <c r="H11" s="45">
        <v>403090</v>
      </c>
      <c r="I11" s="63">
        <v>61963.49</v>
      </c>
      <c r="J11" s="63">
        <v>170235.03</v>
      </c>
      <c r="K11" s="63">
        <v>92221.26</v>
      </c>
      <c r="L11" s="63">
        <v>78669.73</v>
      </c>
      <c r="M11" s="63">
        <v>109170.29</v>
      </c>
      <c r="N11" s="59">
        <v>0.371</v>
      </c>
    </row>
    <row r="12" ht="20" customHeight="1" spans="1:14">
      <c r="A12" s="46"/>
      <c r="B12" s="52" t="s">
        <v>153</v>
      </c>
      <c r="C12" s="48">
        <v>278029.908294</v>
      </c>
      <c r="D12" s="48">
        <v>257151</v>
      </c>
      <c r="E12" s="48">
        <v>169652.606152</v>
      </c>
      <c r="F12" s="50">
        <v>-0.389804473939536</v>
      </c>
      <c r="G12" s="50">
        <v>0.659739243292851</v>
      </c>
      <c r="H12" s="45">
        <v>395928</v>
      </c>
      <c r="I12" s="63">
        <v>86615.63</v>
      </c>
      <c r="J12" s="63">
        <v>162345.03</v>
      </c>
      <c r="K12" s="63">
        <v>76817.47</v>
      </c>
      <c r="L12" s="63">
        <v>68604.01</v>
      </c>
      <c r="M12" s="63">
        <v>224729.54</v>
      </c>
      <c r="N12" s="59">
        <v>1.334</v>
      </c>
    </row>
    <row r="13" ht="20" customHeight="1" spans="1:14">
      <c r="A13" s="42" t="s">
        <v>68</v>
      </c>
      <c r="B13" s="52" t="s">
        <v>154</v>
      </c>
      <c r="C13" s="48">
        <v>44429.158</v>
      </c>
      <c r="D13" s="48">
        <v>10383</v>
      </c>
      <c r="E13" s="48">
        <v>49363.915359</v>
      </c>
      <c r="F13" s="50">
        <v>0.111070242632102</v>
      </c>
      <c r="G13" s="50">
        <v>4.75430177780988</v>
      </c>
      <c r="H13" s="45">
        <v>51101</v>
      </c>
      <c r="I13" s="63">
        <v>1767.13</v>
      </c>
      <c r="J13" s="63">
        <v>41295.8</v>
      </c>
      <c r="K13" s="63">
        <v>5590.68</v>
      </c>
      <c r="L13" s="63">
        <v>5151.84</v>
      </c>
      <c r="M13" s="63">
        <v>4441.54</v>
      </c>
      <c r="N13" s="59">
        <v>0.035</v>
      </c>
    </row>
    <row r="14" ht="20" customHeight="1" spans="1:14">
      <c r="A14" s="46">
        <v>1</v>
      </c>
      <c r="B14" s="47" t="s">
        <v>155</v>
      </c>
      <c r="C14" s="48">
        <v>86722.57</v>
      </c>
      <c r="D14" s="48">
        <v>88433.6</v>
      </c>
      <c r="E14" s="48">
        <v>79987.878611</v>
      </c>
      <c r="F14" s="50">
        <v>-0.077657885242561</v>
      </c>
      <c r="G14" s="50">
        <v>0.904496465268857</v>
      </c>
      <c r="H14" s="51">
        <v>85830</v>
      </c>
      <c r="I14" s="60">
        <v>11963.49</v>
      </c>
      <c r="J14" s="60">
        <v>48735.03</v>
      </c>
      <c r="K14" s="60">
        <v>12221.26</v>
      </c>
      <c r="L14" s="60">
        <v>12909.73</v>
      </c>
      <c r="M14" s="60">
        <v>5841.63</v>
      </c>
      <c r="N14" s="61">
        <v>0.073</v>
      </c>
    </row>
    <row r="15" ht="20" customHeight="1" spans="1:14">
      <c r="A15" s="46">
        <v>-1</v>
      </c>
      <c r="B15" s="53" t="s">
        <v>156</v>
      </c>
      <c r="C15" s="48">
        <v>44241.68</v>
      </c>
      <c r="D15" s="48">
        <v>37446</v>
      </c>
      <c r="E15" s="48">
        <v>34031.006411</v>
      </c>
      <c r="F15" s="50">
        <v>-0.230793079941811</v>
      </c>
      <c r="G15" s="50">
        <v>0.908802179431715</v>
      </c>
      <c r="H15" s="51">
        <v>36798</v>
      </c>
      <c r="I15" s="62"/>
      <c r="J15" s="60">
        <v>36798.14</v>
      </c>
      <c r="K15" s="62"/>
      <c r="L15" s="62"/>
      <c r="M15" s="60">
        <v>2767.13</v>
      </c>
      <c r="N15" s="61">
        <v>0.081</v>
      </c>
    </row>
    <row r="16" ht="20" customHeight="1" spans="1:14">
      <c r="A16" s="46">
        <v>-2</v>
      </c>
      <c r="B16" s="53" t="s">
        <v>157</v>
      </c>
      <c r="C16" s="48">
        <v>30132.5</v>
      </c>
      <c r="D16" s="48">
        <v>32118</v>
      </c>
      <c r="E16" s="48">
        <v>35499.9462</v>
      </c>
      <c r="F16" s="50">
        <v>0.178128140711856</v>
      </c>
      <c r="G16" s="50">
        <v>1.10529753409303</v>
      </c>
      <c r="H16" s="51">
        <v>36956</v>
      </c>
      <c r="I16" s="60">
        <v>9239</v>
      </c>
      <c r="J16" s="60">
        <v>9239</v>
      </c>
      <c r="K16" s="60">
        <v>9239</v>
      </c>
      <c r="L16" s="60">
        <v>9239</v>
      </c>
      <c r="M16" s="60">
        <v>1456.05</v>
      </c>
      <c r="N16" s="61">
        <v>0.041</v>
      </c>
    </row>
    <row r="17" ht="20" customHeight="1" spans="1:14">
      <c r="A17" s="46">
        <v>-3</v>
      </c>
      <c r="B17" s="53" t="s">
        <v>158</v>
      </c>
      <c r="C17" s="48">
        <v>4042.09</v>
      </c>
      <c r="D17" s="48">
        <v>3851</v>
      </c>
      <c r="E17" s="48">
        <v>3344.79</v>
      </c>
      <c r="F17" s="50">
        <v>-0.172509765987398</v>
      </c>
      <c r="G17" s="50">
        <v>0.868551025707608</v>
      </c>
      <c r="H17" s="51">
        <v>4516</v>
      </c>
      <c r="I17" s="60">
        <v>1225.17</v>
      </c>
      <c r="J17" s="60">
        <v>1027.31</v>
      </c>
      <c r="K17" s="60">
        <v>1118.32</v>
      </c>
      <c r="L17" s="60">
        <v>1145.46</v>
      </c>
      <c r="M17" s="60">
        <v>1171.47</v>
      </c>
      <c r="N17" s="61">
        <v>0.35</v>
      </c>
    </row>
    <row r="18" ht="20" customHeight="1" spans="1:14">
      <c r="A18" s="46">
        <v>-4</v>
      </c>
      <c r="B18" s="53" t="s">
        <v>159</v>
      </c>
      <c r="C18" s="48">
        <v>3499.49</v>
      </c>
      <c r="D18" s="48">
        <v>5426</v>
      </c>
      <c r="E18" s="48">
        <v>5147.22</v>
      </c>
      <c r="F18" s="50">
        <v>0.470848609368793</v>
      </c>
      <c r="G18" s="50">
        <v>0.948621452266863</v>
      </c>
      <c r="H18" s="51">
        <v>5620</v>
      </c>
      <c r="I18" s="60">
        <v>1197.05</v>
      </c>
      <c r="J18" s="60">
        <v>1293.62</v>
      </c>
      <c r="K18" s="60">
        <v>1730.58</v>
      </c>
      <c r="L18" s="60">
        <v>1398.9</v>
      </c>
      <c r="M18" s="60">
        <v>472.92</v>
      </c>
      <c r="N18" s="61">
        <v>0.092</v>
      </c>
    </row>
    <row r="19" ht="20" customHeight="1" spans="1:14">
      <c r="A19" s="46">
        <v>-5</v>
      </c>
      <c r="B19" s="53" t="s">
        <v>160</v>
      </c>
      <c r="C19" s="48">
        <v>50.73</v>
      </c>
      <c r="D19" s="48">
        <v>61</v>
      </c>
      <c r="E19" s="48">
        <v>61.206</v>
      </c>
      <c r="F19" s="50">
        <v>0.206505026611473</v>
      </c>
      <c r="G19" s="50">
        <v>1.00337704918033</v>
      </c>
      <c r="H19" s="51">
        <v>69</v>
      </c>
      <c r="I19" s="60">
        <v>17.37</v>
      </c>
      <c r="J19" s="60">
        <v>17.37</v>
      </c>
      <c r="K19" s="60">
        <v>17.37</v>
      </c>
      <c r="L19" s="60">
        <v>17.37</v>
      </c>
      <c r="M19" s="60">
        <v>8.26</v>
      </c>
      <c r="N19" s="61">
        <v>0.135</v>
      </c>
    </row>
    <row r="20" ht="20" customHeight="1" spans="1:14">
      <c r="A20" s="46">
        <v>-6</v>
      </c>
      <c r="B20" s="53" t="s">
        <v>161</v>
      </c>
      <c r="C20" s="48">
        <v>4077.05</v>
      </c>
      <c r="D20" s="48">
        <v>8720.6</v>
      </c>
      <c r="E20" s="48">
        <v>6882.3</v>
      </c>
      <c r="F20" s="50">
        <v>0.688058767981752</v>
      </c>
      <c r="G20" s="50">
        <v>0.789200284384102</v>
      </c>
      <c r="H20" s="51">
        <v>7154</v>
      </c>
      <c r="I20" s="60">
        <v>116.9</v>
      </c>
      <c r="J20" s="60">
        <v>253.6</v>
      </c>
      <c r="K20" s="60">
        <v>10</v>
      </c>
      <c r="L20" s="60">
        <v>6773</v>
      </c>
      <c r="M20" s="60">
        <v>271.2</v>
      </c>
      <c r="N20" s="61">
        <v>0.039</v>
      </c>
    </row>
    <row r="21" ht="20" customHeight="1" spans="1:14">
      <c r="A21" s="46">
        <v>-7</v>
      </c>
      <c r="B21" s="53" t="s">
        <v>162</v>
      </c>
      <c r="C21" s="48">
        <v>124.11</v>
      </c>
      <c r="D21" s="48">
        <v>175</v>
      </c>
      <c r="E21" s="48">
        <v>151.67</v>
      </c>
      <c r="F21" s="50">
        <v>0.222061074852953</v>
      </c>
      <c r="G21" s="50">
        <v>0.866685714285714</v>
      </c>
      <c r="H21" s="51">
        <v>212</v>
      </c>
      <c r="I21" s="60">
        <v>102</v>
      </c>
      <c r="J21" s="60">
        <v>40</v>
      </c>
      <c r="K21" s="60">
        <v>40</v>
      </c>
      <c r="L21" s="60">
        <v>30</v>
      </c>
      <c r="M21" s="60">
        <v>60.33</v>
      </c>
      <c r="N21" s="61">
        <v>0.398</v>
      </c>
    </row>
    <row r="22" ht="20" customHeight="1" spans="1:14">
      <c r="A22" s="46">
        <v>-8</v>
      </c>
      <c r="B22" s="53" t="s">
        <v>163</v>
      </c>
      <c r="C22" s="48">
        <v>149.25</v>
      </c>
      <c r="D22" s="48">
        <v>260</v>
      </c>
      <c r="E22" s="48">
        <v>266</v>
      </c>
      <c r="F22" s="50">
        <v>0.782244556113903</v>
      </c>
      <c r="G22" s="50">
        <v>1.02307692307692</v>
      </c>
      <c r="H22" s="51">
        <v>264</v>
      </c>
      <c r="I22" s="60">
        <v>66</v>
      </c>
      <c r="J22" s="60">
        <v>66</v>
      </c>
      <c r="K22" s="60">
        <v>66</v>
      </c>
      <c r="L22" s="60">
        <v>66</v>
      </c>
      <c r="M22" s="60">
        <v>-2</v>
      </c>
      <c r="N22" s="61">
        <v>-0.008</v>
      </c>
    </row>
    <row r="23" ht="20" hidden="1" customHeight="1" outlineLevel="1" spans="1:14">
      <c r="A23" s="46">
        <v>-9</v>
      </c>
      <c r="B23" s="53" t="s">
        <v>164</v>
      </c>
      <c r="C23" s="48">
        <v>405.67</v>
      </c>
      <c r="D23" s="48">
        <v>376</v>
      </c>
      <c r="E23" s="48">
        <v>3.74</v>
      </c>
      <c r="F23" s="50">
        <v>-0.990780683807035</v>
      </c>
      <c r="G23" s="50">
        <v>0.009946808510638</v>
      </c>
      <c r="H23" s="51"/>
      <c r="I23" s="62"/>
      <c r="J23" s="62"/>
      <c r="K23" s="62"/>
      <c r="L23" s="62"/>
      <c r="M23" s="60">
        <v>-3.74</v>
      </c>
      <c r="N23" s="61">
        <v>-1</v>
      </c>
    </row>
    <row r="24" ht="20" customHeight="1" collapsed="1" spans="1:14">
      <c r="A24" s="46">
        <v>2</v>
      </c>
      <c r="B24" s="47" t="s">
        <v>165</v>
      </c>
      <c r="C24" s="48">
        <v>42293.412</v>
      </c>
      <c r="D24" s="48">
        <v>38433</v>
      </c>
      <c r="E24" s="48">
        <v>30623.963252</v>
      </c>
      <c r="F24" s="50">
        <v>-0.275916465382362</v>
      </c>
      <c r="G24" s="50">
        <v>0.796814280748315</v>
      </c>
      <c r="H24" s="51">
        <v>34729</v>
      </c>
      <c r="I24" s="60">
        <v>10196.35</v>
      </c>
      <c r="J24" s="60">
        <v>7439.24</v>
      </c>
      <c r="K24" s="60">
        <v>6630.58</v>
      </c>
      <c r="L24" s="60">
        <v>7757.89</v>
      </c>
      <c r="M24" s="60">
        <v>1400.09</v>
      </c>
      <c r="N24" s="61">
        <v>0.134</v>
      </c>
    </row>
    <row r="25" ht="20" customHeight="1" spans="1:14">
      <c r="A25" s="46">
        <v>-1</v>
      </c>
      <c r="B25" s="53" t="s">
        <v>166</v>
      </c>
      <c r="C25" s="48">
        <v>15037.59</v>
      </c>
      <c r="D25" s="48">
        <v>16807</v>
      </c>
      <c r="E25" s="48">
        <v>16093.3</v>
      </c>
      <c r="F25" s="50">
        <v>0.070204733604255</v>
      </c>
      <c r="G25" s="50">
        <v>0.957535550663414</v>
      </c>
      <c r="H25" s="51">
        <v>15955</v>
      </c>
      <c r="I25" s="60">
        <v>6336.63</v>
      </c>
      <c r="J25" s="60">
        <v>2463.41</v>
      </c>
      <c r="K25" s="60">
        <v>2610.99</v>
      </c>
      <c r="L25" s="60">
        <v>2745.83</v>
      </c>
      <c r="M25" s="60">
        <v>-1936.44</v>
      </c>
      <c r="N25" s="61">
        <v>-0.12</v>
      </c>
    </row>
    <row r="26" ht="20" customHeight="1" spans="1:14">
      <c r="A26" s="46">
        <v>-2</v>
      </c>
      <c r="B26" s="53" t="s">
        <v>167</v>
      </c>
      <c r="C26" s="48">
        <v>3570.61</v>
      </c>
      <c r="D26" s="48">
        <v>3618</v>
      </c>
      <c r="E26" s="48">
        <v>3732.0316</v>
      </c>
      <c r="F26" s="50">
        <v>0.045208409767519</v>
      </c>
      <c r="G26" s="50">
        <v>1.0315178551686</v>
      </c>
      <c r="H26" s="51">
        <v>4191</v>
      </c>
      <c r="I26" s="60">
        <v>914.24</v>
      </c>
      <c r="J26" s="60">
        <v>939.88</v>
      </c>
      <c r="K26" s="60">
        <v>1297.9</v>
      </c>
      <c r="L26" s="60">
        <v>1039.07</v>
      </c>
      <c r="M26" s="60">
        <v>459.06</v>
      </c>
      <c r="N26" s="61">
        <v>0.123</v>
      </c>
    </row>
    <row r="27" ht="20" hidden="1" customHeight="1" outlineLevel="1" spans="1:14">
      <c r="A27" s="46">
        <v>-3</v>
      </c>
      <c r="B27" s="53" t="s">
        <v>168</v>
      </c>
      <c r="C27" s="48">
        <v>10398.05</v>
      </c>
      <c r="D27" s="48">
        <v>6563</v>
      </c>
      <c r="E27" s="48">
        <v>540</v>
      </c>
      <c r="F27" s="50">
        <v>-0.948067185674237</v>
      </c>
      <c r="G27" s="50">
        <v>0.08227944537559</v>
      </c>
      <c r="H27" s="51"/>
      <c r="I27" s="62"/>
      <c r="J27" s="62"/>
      <c r="K27" s="62"/>
      <c r="L27" s="62"/>
      <c r="M27" s="60">
        <v>-540</v>
      </c>
      <c r="N27" s="61">
        <v>-1</v>
      </c>
    </row>
    <row r="28" ht="20" hidden="1" customHeight="1" outlineLevel="1" spans="1:14">
      <c r="A28" s="46">
        <v>-4</v>
      </c>
      <c r="B28" s="53" t="s">
        <v>169</v>
      </c>
      <c r="C28" s="49"/>
      <c r="D28" s="49"/>
      <c r="E28" s="49"/>
      <c r="F28" s="49"/>
      <c r="G28" s="49"/>
      <c r="H28" s="51"/>
      <c r="I28" s="62"/>
      <c r="J28" s="62"/>
      <c r="K28" s="62"/>
      <c r="L28" s="62"/>
      <c r="M28" s="62"/>
      <c r="N28" s="61"/>
    </row>
    <row r="29" ht="20" customHeight="1" collapsed="1" spans="1:14">
      <c r="A29" s="46">
        <v>-3</v>
      </c>
      <c r="B29" s="53" t="s">
        <v>170</v>
      </c>
      <c r="C29" s="48">
        <v>1179.4</v>
      </c>
      <c r="D29" s="48">
        <v>924</v>
      </c>
      <c r="E29" s="48">
        <v>1007.88</v>
      </c>
      <c r="F29" s="50">
        <v>-0.145429879599797</v>
      </c>
      <c r="G29" s="50">
        <v>1.09077922077922</v>
      </c>
      <c r="H29" s="51">
        <v>1724</v>
      </c>
      <c r="I29" s="60">
        <v>173.12</v>
      </c>
      <c r="J29" s="60">
        <v>565.56</v>
      </c>
      <c r="K29" s="60">
        <v>260.14</v>
      </c>
      <c r="L29" s="60">
        <v>725.4</v>
      </c>
      <c r="M29" s="60">
        <v>716.33</v>
      </c>
      <c r="N29" s="61">
        <v>0.711</v>
      </c>
    </row>
    <row r="30" ht="20" customHeight="1" spans="1:14">
      <c r="A30" s="46">
        <v>-4</v>
      </c>
      <c r="B30" s="53" t="s">
        <v>171</v>
      </c>
      <c r="C30" s="48">
        <v>2286</v>
      </c>
      <c r="D30" s="48">
        <v>2384</v>
      </c>
      <c r="E30" s="48">
        <v>1249.65</v>
      </c>
      <c r="F30" s="50">
        <v>-0.453346456692913</v>
      </c>
      <c r="G30" s="50">
        <v>0.524182046979866</v>
      </c>
      <c r="H30" s="51">
        <v>1445</v>
      </c>
      <c r="I30" s="60">
        <v>12.5</v>
      </c>
      <c r="J30" s="60">
        <v>553.1</v>
      </c>
      <c r="K30" s="60">
        <v>294.24</v>
      </c>
      <c r="L30" s="60">
        <v>603.5</v>
      </c>
      <c r="M30" s="60">
        <v>213.69</v>
      </c>
      <c r="N30" s="61">
        <v>0.156</v>
      </c>
    </row>
    <row r="31" ht="20" customHeight="1" spans="1:14">
      <c r="A31" s="46">
        <v>-5</v>
      </c>
      <c r="B31" s="53" t="s">
        <v>172</v>
      </c>
      <c r="C31" s="48">
        <v>4313.89</v>
      </c>
      <c r="D31" s="48">
        <v>4435</v>
      </c>
      <c r="E31" s="48">
        <v>4443.8</v>
      </c>
      <c r="F31" s="50">
        <v>0.030114351548139</v>
      </c>
      <c r="G31" s="50">
        <v>1.00198421645998</v>
      </c>
      <c r="H31" s="51">
        <v>4671</v>
      </c>
      <c r="I31" s="60">
        <v>1050</v>
      </c>
      <c r="J31" s="60">
        <v>1244.91</v>
      </c>
      <c r="K31" s="60">
        <v>1184.5</v>
      </c>
      <c r="L31" s="60">
        <v>1184.5</v>
      </c>
      <c r="M31" s="60">
        <v>220.11</v>
      </c>
      <c r="N31" s="61">
        <v>0.051</v>
      </c>
    </row>
    <row r="32" ht="20" customHeight="1" spans="1:14">
      <c r="A32" s="46">
        <v>-6</v>
      </c>
      <c r="B32" s="53" t="s">
        <v>173</v>
      </c>
      <c r="C32" s="48">
        <v>89</v>
      </c>
      <c r="D32" s="48">
        <v>82</v>
      </c>
      <c r="E32" s="48">
        <v>80.7</v>
      </c>
      <c r="F32" s="50">
        <v>-0.093258426966292</v>
      </c>
      <c r="G32" s="50">
        <v>0.984146341463415</v>
      </c>
      <c r="H32" s="51">
        <v>38</v>
      </c>
      <c r="I32" s="60">
        <v>37.52</v>
      </c>
      <c r="J32" s="62"/>
      <c r="K32" s="62"/>
      <c r="L32" s="62"/>
      <c r="M32" s="60">
        <v>-43.18</v>
      </c>
      <c r="N32" s="61">
        <v>-0.535</v>
      </c>
    </row>
    <row r="33" ht="20" customHeight="1" spans="1:14">
      <c r="A33" s="46">
        <v>-7</v>
      </c>
      <c r="B33" s="53" t="s">
        <v>174</v>
      </c>
      <c r="C33" s="48">
        <v>617.929</v>
      </c>
      <c r="D33" s="48">
        <v>949</v>
      </c>
      <c r="E33" s="48">
        <v>340.4</v>
      </c>
      <c r="F33" s="50">
        <v>-0.449127650587689</v>
      </c>
      <c r="G33" s="50">
        <v>0.358693361433087</v>
      </c>
      <c r="H33" s="51">
        <v>1394</v>
      </c>
      <c r="I33" s="60">
        <v>630.08</v>
      </c>
      <c r="J33" s="60">
        <v>625.04</v>
      </c>
      <c r="K33" s="60">
        <v>96.7</v>
      </c>
      <c r="L33" s="60">
        <v>42</v>
      </c>
      <c r="M33" s="60">
        <v>1053.42</v>
      </c>
      <c r="N33" s="61">
        <v>3.095</v>
      </c>
    </row>
    <row r="34" ht="20" customHeight="1" spans="1:14">
      <c r="A34" s="46">
        <v>-8</v>
      </c>
      <c r="B34" s="53" t="s">
        <v>175</v>
      </c>
      <c r="C34" s="48">
        <v>25.14</v>
      </c>
      <c r="D34" s="48">
        <v>159</v>
      </c>
      <c r="E34" s="48">
        <v>270.96</v>
      </c>
      <c r="F34" s="50">
        <v>9.77804295942721</v>
      </c>
      <c r="G34" s="50">
        <v>1.70415094339623</v>
      </c>
      <c r="H34" s="51">
        <v>192</v>
      </c>
      <c r="I34" s="60">
        <v>33.77</v>
      </c>
      <c r="J34" s="62"/>
      <c r="K34" s="60">
        <v>10.5</v>
      </c>
      <c r="L34" s="60">
        <v>147.53</v>
      </c>
      <c r="M34" s="60">
        <v>-79.16</v>
      </c>
      <c r="N34" s="61">
        <v>-0.292</v>
      </c>
    </row>
    <row r="35" ht="20" customHeight="1" spans="1:14">
      <c r="A35" s="46">
        <v>-9</v>
      </c>
      <c r="B35" s="53" t="s">
        <v>176</v>
      </c>
      <c r="C35" s="48">
        <v>125</v>
      </c>
      <c r="D35" s="48">
        <v>68</v>
      </c>
      <c r="E35" s="48">
        <v>139.24</v>
      </c>
      <c r="F35" s="50">
        <v>0.11392</v>
      </c>
      <c r="G35" s="50">
        <v>2.04764705882353</v>
      </c>
      <c r="H35" s="51">
        <v>102</v>
      </c>
      <c r="I35" s="60">
        <v>0.6</v>
      </c>
      <c r="J35" s="60">
        <v>34.4</v>
      </c>
      <c r="K35" s="60">
        <v>62.6</v>
      </c>
      <c r="L35" s="60">
        <v>4</v>
      </c>
      <c r="M35" s="60">
        <v>-37.64</v>
      </c>
      <c r="N35" s="61">
        <v>-0.27</v>
      </c>
    </row>
    <row r="36" ht="20" customHeight="1" spans="1:14">
      <c r="A36" s="46">
        <v>-10</v>
      </c>
      <c r="B36" s="53" t="s">
        <v>177</v>
      </c>
      <c r="C36" s="48">
        <v>549.82</v>
      </c>
      <c r="D36" s="48">
        <v>711.4</v>
      </c>
      <c r="E36" s="48">
        <v>567.930959</v>
      </c>
      <c r="F36" s="50">
        <v>0.032939796660725</v>
      </c>
      <c r="G36" s="50">
        <v>0.79832859010402</v>
      </c>
      <c r="H36" s="51">
        <v>549</v>
      </c>
      <c r="I36" s="60">
        <v>136.83</v>
      </c>
      <c r="J36" s="60">
        <v>137.33</v>
      </c>
      <c r="K36" s="60">
        <v>137.33</v>
      </c>
      <c r="L36" s="60">
        <v>137.33</v>
      </c>
      <c r="M36" s="60">
        <v>-19.09</v>
      </c>
      <c r="N36" s="61">
        <v>-0.034</v>
      </c>
    </row>
    <row r="37" ht="20" customHeight="1" spans="1:14">
      <c r="A37" s="46">
        <v>-11</v>
      </c>
      <c r="B37" s="53" t="s">
        <v>178</v>
      </c>
      <c r="C37" s="48">
        <v>69.02</v>
      </c>
      <c r="D37" s="48">
        <v>132.1</v>
      </c>
      <c r="E37" s="48">
        <v>175.372456</v>
      </c>
      <c r="F37" s="50">
        <v>1.54089330628803</v>
      </c>
      <c r="G37" s="50">
        <v>1.32757347464042</v>
      </c>
      <c r="H37" s="51">
        <v>224</v>
      </c>
      <c r="I37" s="60">
        <v>56.02</v>
      </c>
      <c r="J37" s="60">
        <v>56.02</v>
      </c>
      <c r="K37" s="60">
        <v>56.02</v>
      </c>
      <c r="L37" s="60">
        <v>56.02</v>
      </c>
      <c r="M37" s="60">
        <v>48.69</v>
      </c>
      <c r="N37" s="61">
        <v>0.278</v>
      </c>
    </row>
    <row r="38" ht="20" customHeight="1" spans="1:14">
      <c r="A38" s="46">
        <v>-12</v>
      </c>
      <c r="B38" s="53" t="s">
        <v>179</v>
      </c>
      <c r="C38" s="48">
        <v>93.238</v>
      </c>
      <c r="D38" s="48">
        <v>133</v>
      </c>
      <c r="E38" s="48">
        <v>106.77</v>
      </c>
      <c r="F38" s="50">
        <v>0.145133958257363</v>
      </c>
      <c r="G38" s="50">
        <v>0.802781954887218</v>
      </c>
      <c r="H38" s="51">
        <v>808</v>
      </c>
      <c r="I38" s="60">
        <v>79</v>
      </c>
      <c r="J38" s="60">
        <v>24.9</v>
      </c>
      <c r="K38" s="60">
        <v>126</v>
      </c>
      <c r="L38" s="60">
        <v>77</v>
      </c>
      <c r="M38" s="60">
        <v>200.13</v>
      </c>
      <c r="N38" s="61">
        <v>6.571</v>
      </c>
    </row>
    <row r="39" ht="20" customHeight="1" spans="1:14">
      <c r="A39" s="46">
        <v>-13</v>
      </c>
      <c r="B39" s="53" t="s">
        <v>180</v>
      </c>
      <c r="C39" s="48">
        <v>142.47</v>
      </c>
      <c r="D39" s="48">
        <v>334</v>
      </c>
      <c r="E39" s="48">
        <v>306.99</v>
      </c>
      <c r="F39" s="50">
        <v>1.15476942514214</v>
      </c>
      <c r="G39" s="50">
        <v>0.919131736526946</v>
      </c>
      <c r="H39" s="51">
        <v>448</v>
      </c>
      <c r="I39" s="60">
        <v>81</v>
      </c>
      <c r="J39" s="60">
        <v>108.5</v>
      </c>
      <c r="K39" s="60">
        <v>210.5</v>
      </c>
      <c r="L39" s="60">
        <v>61</v>
      </c>
      <c r="M39" s="60">
        <v>154.01</v>
      </c>
      <c r="N39" s="61">
        <v>0.458</v>
      </c>
    </row>
    <row r="40" ht="20" customHeight="1" spans="1:14">
      <c r="A40" s="46">
        <v>-14</v>
      </c>
      <c r="B40" s="53" t="s">
        <v>181</v>
      </c>
      <c r="C40" s="48">
        <v>75.851</v>
      </c>
      <c r="D40" s="48">
        <v>152</v>
      </c>
      <c r="E40" s="48">
        <v>117.67</v>
      </c>
      <c r="F40" s="50">
        <v>0.551330898735679</v>
      </c>
      <c r="G40" s="50">
        <v>0.774144736842105</v>
      </c>
      <c r="H40" s="51">
        <v>647</v>
      </c>
      <c r="I40" s="60">
        <v>19</v>
      </c>
      <c r="J40" s="60">
        <v>98.24</v>
      </c>
      <c r="K40" s="60">
        <v>60.13</v>
      </c>
      <c r="L40" s="60">
        <v>53.43</v>
      </c>
      <c r="M40" s="60">
        <v>113.13</v>
      </c>
      <c r="N40" s="61">
        <v>4.498</v>
      </c>
    </row>
    <row r="41" ht="20" customHeight="1" spans="1:14">
      <c r="A41" s="46">
        <v>-15</v>
      </c>
      <c r="B41" s="53" t="s">
        <v>182</v>
      </c>
      <c r="C41" s="48">
        <v>26.14</v>
      </c>
      <c r="D41" s="48">
        <v>76</v>
      </c>
      <c r="E41" s="48">
        <v>27.44</v>
      </c>
      <c r="F41" s="50">
        <v>0.04973221117062</v>
      </c>
      <c r="G41" s="50">
        <v>0.361052631578947</v>
      </c>
      <c r="H41" s="51">
        <v>23</v>
      </c>
      <c r="I41" s="60">
        <v>7.4</v>
      </c>
      <c r="J41" s="60">
        <v>12.9</v>
      </c>
      <c r="K41" s="60">
        <v>1.3</v>
      </c>
      <c r="L41" s="60">
        <v>1.21</v>
      </c>
      <c r="M41" s="60">
        <v>-4.63</v>
      </c>
      <c r="N41" s="61">
        <v>-0.169</v>
      </c>
    </row>
    <row r="42" ht="20" customHeight="1" spans="1:14">
      <c r="A42" s="46">
        <v>-16</v>
      </c>
      <c r="B42" s="53" t="s">
        <v>183</v>
      </c>
      <c r="C42" s="48">
        <v>174.71</v>
      </c>
      <c r="D42" s="48">
        <v>460</v>
      </c>
      <c r="E42" s="48">
        <v>359.1</v>
      </c>
      <c r="F42" s="50">
        <v>1.05540610153969</v>
      </c>
      <c r="G42" s="50">
        <v>0.780652173913044</v>
      </c>
      <c r="H42" s="51">
        <v>901</v>
      </c>
      <c r="I42" s="60">
        <v>223.97</v>
      </c>
      <c r="J42" s="60">
        <v>356.52</v>
      </c>
      <c r="K42" s="60">
        <v>82.3</v>
      </c>
      <c r="L42" s="60">
        <v>237.96</v>
      </c>
      <c r="M42" s="60">
        <v>541.65</v>
      </c>
      <c r="N42" s="61">
        <v>1.508</v>
      </c>
    </row>
    <row r="43" ht="20" customHeight="1" spans="1:14">
      <c r="A43" s="46">
        <v>-17</v>
      </c>
      <c r="B43" s="53" t="s">
        <v>184</v>
      </c>
      <c r="C43" s="48">
        <v>721.94</v>
      </c>
      <c r="D43" s="48">
        <v>384</v>
      </c>
      <c r="E43" s="48">
        <v>582.72</v>
      </c>
      <c r="F43" s="50">
        <v>-0.192841510374824</v>
      </c>
      <c r="G43" s="50">
        <v>1.5175</v>
      </c>
      <c r="H43" s="51">
        <v>649</v>
      </c>
      <c r="I43" s="60">
        <v>167.78</v>
      </c>
      <c r="J43" s="60">
        <v>147.85</v>
      </c>
      <c r="K43" s="60">
        <v>175.08</v>
      </c>
      <c r="L43" s="60">
        <v>158.08</v>
      </c>
      <c r="M43" s="60">
        <v>66.07</v>
      </c>
      <c r="N43" s="61">
        <v>0.113</v>
      </c>
    </row>
    <row r="44" ht="20" customHeight="1" spans="1:14">
      <c r="A44" s="46">
        <v>-18</v>
      </c>
      <c r="B44" s="53" t="s">
        <v>185</v>
      </c>
      <c r="C44" s="48">
        <v>3195.584</v>
      </c>
      <c r="D44" s="48">
        <v>798.2</v>
      </c>
      <c r="E44" s="48">
        <v>909.738237</v>
      </c>
      <c r="F44" s="50">
        <v>-0.71531393416665</v>
      </c>
      <c r="G44" s="50">
        <v>1.13973720496116</v>
      </c>
      <c r="H44" s="51">
        <v>1543</v>
      </c>
      <c r="I44" s="60">
        <v>389.33</v>
      </c>
      <c r="J44" s="60">
        <v>232.47</v>
      </c>
      <c r="K44" s="60">
        <v>264.69</v>
      </c>
      <c r="L44" s="60">
        <v>656.38</v>
      </c>
      <c r="M44" s="60">
        <v>633.12</v>
      </c>
      <c r="N44" s="61">
        <v>0.696</v>
      </c>
    </row>
    <row r="45" ht="20" hidden="1" customHeight="1" outlineLevel="1" spans="1:14">
      <c r="A45" s="46"/>
      <c r="B45" s="54" t="s">
        <v>186</v>
      </c>
      <c r="C45" s="48">
        <v>119.27</v>
      </c>
      <c r="D45" s="48">
        <v>143</v>
      </c>
      <c r="E45" s="48">
        <v>146.5</v>
      </c>
      <c r="F45" s="50">
        <v>0.228305525278779</v>
      </c>
      <c r="G45" s="50">
        <v>1.02447552447552</v>
      </c>
      <c r="H45" s="51">
        <v>159</v>
      </c>
      <c r="I45" s="60">
        <v>59.1</v>
      </c>
      <c r="J45" s="60">
        <v>30.7</v>
      </c>
      <c r="K45" s="60">
        <v>33</v>
      </c>
      <c r="L45" s="60">
        <v>36</v>
      </c>
      <c r="M45" s="60">
        <v>12.3</v>
      </c>
      <c r="N45" s="61">
        <v>0.084</v>
      </c>
    </row>
    <row r="46" ht="20" hidden="1" customHeight="1" outlineLevel="1" spans="1:14">
      <c r="A46" s="46"/>
      <c r="B46" s="54" t="s">
        <v>187</v>
      </c>
      <c r="C46" s="48">
        <v>130.8</v>
      </c>
      <c r="D46" s="49"/>
      <c r="E46" s="48">
        <v>124.26</v>
      </c>
      <c r="F46" s="50">
        <v>-0.05</v>
      </c>
      <c r="G46" s="49"/>
      <c r="H46" s="51">
        <v>150</v>
      </c>
      <c r="I46" s="60">
        <v>46.6</v>
      </c>
      <c r="J46" s="60">
        <v>34.5</v>
      </c>
      <c r="K46" s="60">
        <v>34.5</v>
      </c>
      <c r="L46" s="60">
        <v>34.5</v>
      </c>
      <c r="M46" s="60">
        <v>25.84</v>
      </c>
      <c r="N46" s="61">
        <v>0.208</v>
      </c>
    </row>
    <row r="47" ht="20" hidden="1" customHeight="1" outlineLevel="1" spans="1:14">
      <c r="A47" s="46"/>
      <c r="B47" s="54" t="s">
        <v>188</v>
      </c>
      <c r="C47" s="48">
        <v>16.77</v>
      </c>
      <c r="D47" s="48">
        <v>24.6</v>
      </c>
      <c r="E47" s="48">
        <v>27.4165</v>
      </c>
      <c r="F47" s="50">
        <v>0.634853905784138</v>
      </c>
      <c r="G47" s="50">
        <v>1.1144918699187</v>
      </c>
      <c r="H47" s="51">
        <v>33</v>
      </c>
      <c r="I47" s="60">
        <v>6.27</v>
      </c>
      <c r="J47" s="60">
        <v>11.33</v>
      </c>
      <c r="K47" s="60">
        <v>7.37</v>
      </c>
      <c r="L47" s="60">
        <v>7.89</v>
      </c>
      <c r="M47" s="60">
        <v>5.44</v>
      </c>
      <c r="N47" s="61">
        <v>0.199</v>
      </c>
    </row>
    <row r="48" ht="20" hidden="1" customHeight="1" outlineLevel="1" spans="1:14">
      <c r="A48" s="46"/>
      <c r="B48" s="54" t="s">
        <v>189</v>
      </c>
      <c r="C48" s="48">
        <v>13.33</v>
      </c>
      <c r="D48" s="48">
        <v>18.3</v>
      </c>
      <c r="E48" s="48">
        <v>13.48</v>
      </c>
      <c r="F48" s="50">
        <v>0.011252813203301</v>
      </c>
      <c r="G48" s="50">
        <v>0.736612021857924</v>
      </c>
      <c r="H48" s="51">
        <v>13</v>
      </c>
      <c r="I48" s="60">
        <v>1.88</v>
      </c>
      <c r="J48" s="60">
        <v>6.88</v>
      </c>
      <c r="K48" s="60">
        <v>1.88</v>
      </c>
      <c r="L48" s="60">
        <v>1.88</v>
      </c>
      <c r="M48" s="60">
        <v>-0.98</v>
      </c>
      <c r="N48" s="61">
        <v>-0.073</v>
      </c>
    </row>
    <row r="49" ht="20" hidden="1" customHeight="1" outlineLevel="1" spans="1:14">
      <c r="A49" s="46"/>
      <c r="B49" s="54" t="s">
        <v>190</v>
      </c>
      <c r="C49" s="48">
        <v>1.04</v>
      </c>
      <c r="D49" s="48">
        <v>2.4</v>
      </c>
      <c r="E49" s="48">
        <v>2.44</v>
      </c>
      <c r="F49" s="50">
        <v>1.34615384615385</v>
      </c>
      <c r="G49" s="50">
        <v>1.01666666666667</v>
      </c>
      <c r="H49" s="51">
        <v>2</v>
      </c>
      <c r="I49" s="60">
        <v>0.58</v>
      </c>
      <c r="J49" s="60">
        <v>0.8</v>
      </c>
      <c r="K49" s="60">
        <v>0.47</v>
      </c>
      <c r="L49" s="60">
        <v>0.58</v>
      </c>
      <c r="M49" s="60">
        <v>-0.02</v>
      </c>
      <c r="N49" s="61">
        <v>-0.006</v>
      </c>
    </row>
    <row r="50" ht="20" hidden="1" customHeight="1" outlineLevel="1" spans="1:14">
      <c r="A50" s="46"/>
      <c r="B50" s="54" t="s">
        <v>191</v>
      </c>
      <c r="C50" s="48">
        <v>8.81</v>
      </c>
      <c r="D50" s="48">
        <v>10.3</v>
      </c>
      <c r="E50" s="48">
        <v>9.48</v>
      </c>
      <c r="F50" s="50">
        <v>0.076049943246311</v>
      </c>
      <c r="G50" s="50">
        <v>0.920388349514563</v>
      </c>
      <c r="H50" s="51">
        <v>12</v>
      </c>
      <c r="I50" s="60">
        <v>3</v>
      </c>
      <c r="J50" s="60">
        <v>3</v>
      </c>
      <c r="K50" s="60">
        <v>3</v>
      </c>
      <c r="L50" s="60">
        <v>3</v>
      </c>
      <c r="M50" s="60">
        <v>2.52</v>
      </c>
      <c r="N50" s="61">
        <v>0.266</v>
      </c>
    </row>
    <row r="51" ht="20" hidden="1" customHeight="1" outlineLevel="1" spans="1:14">
      <c r="A51" s="46"/>
      <c r="B51" s="54" t="s">
        <v>192</v>
      </c>
      <c r="C51" s="48">
        <v>3.93</v>
      </c>
      <c r="D51" s="48">
        <v>5.2</v>
      </c>
      <c r="E51" s="48">
        <v>3.918538</v>
      </c>
      <c r="F51" s="50">
        <v>-0.002916539440204</v>
      </c>
      <c r="G51" s="50">
        <v>0.753565</v>
      </c>
      <c r="H51" s="51">
        <v>4</v>
      </c>
      <c r="I51" s="60">
        <v>0.97</v>
      </c>
      <c r="J51" s="60">
        <v>0.97</v>
      </c>
      <c r="K51" s="60">
        <v>0.97</v>
      </c>
      <c r="L51" s="60">
        <v>0.97</v>
      </c>
      <c r="M51" s="60">
        <v>-0.03</v>
      </c>
      <c r="N51" s="61">
        <v>-0.007</v>
      </c>
    </row>
    <row r="52" ht="20" hidden="1" customHeight="1" outlineLevel="1" spans="1:14">
      <c r="A52" s="46"/>
      <c r="B52" s="54" t="s">
        <v>193</v>
      </c>
      <c r="C52" s="48">
        <v>10.8</v>
      </c>
      <c r="D52" s="48">
        <v>12</v>
      </c>
      <c r="E52" s="48">
        <v>10.05</v>
      </c>
      <c r="F52" s="50">
        <v>-0.069444444444444</v>
      </c>
      <c r="G52" s="50">
        <v>0.8375</v>
      </c>
      <c r="H52" s="51">
        <v>15</v>
      </c>
      <c r="I52" s="60">
        <v>0.25</v>
      </c>
      <c r="J52" s="60">
        <v>4.5</v>
      </c>
      <c r="K52" s="60">
        <v>6.55</v>
      </c>
      <c r="L52" s="60">
        <v>3.7</v>
      </c>
      <c r="M52" s="60">
        <v>4.95</v>
      </c>
      <c r="N52" s="61">
        <v>0.493</v>
      </c>
    </row>
    <row r="53" ht="20" hidden="1" customHeight="1" outlineLevel="1" spans="1:14">
      <c r="A53" s="46"/>
      <c r="B53" s="54" t="s">
        <v>194</v>
      </c>
      <c r="C53" s="48">
        <v>152.1</v>
      </c>
      <c r="D53" s="48">
        <v>231.4</v>
      </c>
      <c r="E53" s="48">
        <v>230.48</v>
      </c>
      <c r="F53" s="50">
        <v>0.515318869165023</v>
      </c>
      <c r="G53" s="50">
        <v>0.996024200518582</v>
      </c>
      <c r="H53" s="51">
        <v>54</v>
      </c>
      <c r="I53" s="60">
        <v>41.88</v>
      </c>
      <c r="J53" s="62"/>
      <c r="K53" s="60">
        <v>12</v>
      </c>
      <c r="L53" s="62"/>
      <c r="M53" s="60">
        <v>-176.6</v>
      </c>
      <c r="N53" s="61">
        <v>-0.766</v>
      </c>
    </row>
    <row r="54" ht="20" hidden="1" customHeight="1" outlineLevel="1" spans="1:14">
      <c r="A54" s="46"/>
      <c r="B54" s="54" t="s">
        <v>195</v>
      </c>
      <c r="C54" s="48">
        <v>106.39</v>
      </c>
      <c r="D54" s="48">
        <v>100.4</v>
      </c>
      <c r="E54" s="48">
        <v>94.923</v>
      </c>
      <c r="F54" s="50">
        <v>-0.107782686342701</v>
      </c>
      <c r="G54" s="50">
        <v>0.945448207171315</v>
      </c>
      <c r="H54" s="51">
        <v>100</v>
      </c>
      <c r="I54" s="60">
        <v>83.61</v>
      </c>
      <c r="J54" s="60">
        <v>4.46</v>
      </c>
      <c r="K54" s="60">
        <v>4.23</v>
      </c>
      <c r="L54" s="60">
        <v>7.76</v>
      </c>
      <c r="M54" s="60">
        <v>5.14</v>
      </c>
      <c r="N54" s="61">
        <v>0.054</v>
      </c>
    </row>
    <row r="55" ht="20" hidden="1" customHeight="1" outlineLevel="1" spans="1:14">
      <c r="A55" s="46"/>
      <c r="B55" s="54" t="s">
        <v>196</v>
      </c>
      <c r="C55" s="48">
        <v>28.4</v>
      </c>
      <c r="D55" s="49"/>
      <c r="E55" s="48">
        <v>32</v>
      </c>
      <c r="F55" s="50">
        <v>0.126760563380282</v>
      </c>
      <c r="G55" s="49"/>
      <c r="H55" s="51">
        <v>46</v>
      </c>
      <c r="I55" s="60">
        <v>40.5</v>
      </c>
      <c r="J55" s="60">
        <v>1.7</v>
      </c>
      <c r="K55" s="60">
        <v>3.5</v>
      </c>
      <c r="L55" s="60">
        <v>0.5</v>
      </c>
      <c r="M55" s="60">
        <v>14.2</v>
      </c>
      <c r="N55" s="61">
        <v>0.444</v>
      </c>
    </row>
    <row r="56" ht="20" hidden="1" customHeight="1" outlineLevel="1" spans="1:14">
      <c r="A56" s="46"/>
      <c r="B56" s="54" t="s">
        <v>197</v>
      </c>
      <c r="C56" s="48">
        <v>30.49</v>
      </c>
      <c r="D56" s="48">
        <v>130</v>
      </c>
      <c r="E56" s="48">
        <v>60.82</v>
      </c>
      <c r="F56" s="50">
        <v>0.994752377828796</v>
      </c>
      <c r="G56" s="50">
        <v>0.467846153846154</v>
      </c>
      <c r="H56" s="51">
        <v>39</v>
      </c>
      <c r="I56" s="60">
        <v>6.2</v>
      </c>
      <c r="J56" s="60">
        <v>10.4</v>
      </c>
      <c r="K56" s="60">
        <v>11.4</v>
      </c>
      <c r="L56" s="60">
        <v>11</v>
      </c>
      <c r="M56" s="60">
        <v>-21.82</v>
      </c>
      <c r="N56" s="61">
        <v>-0.359</v>
      </c>
    </row>
    <row r="57" ht="20" hidden="1" customHeight="1" outlineLevel="1" spans="1:14">
      <c r="A57" s="46"/>
      <c r="B57" s="54" t="s">
        <v>198</v>
      </c>
      <c r="C57" s="49"/>
      <c r="D57" s="49"/>
      <c r="E57" s="49"/>
      <c r="F57" s="49"/>
      <c r="G57" s="49"/>
      <c r="H57" s="51"/>
      <c r="I57" s="62"/>
      <c r="J57" s="62"/>
      <c r="K57" s="62"/>
      <c r="L57" s="62"/>
      <c r="M57" s="62"/>
      <c r="N57" s="61"/>
    </row>
    <row r="58" ht="20" hidden="1" customHeight="1" outlineLevel="1" spans="1:14">
      <c r="A58" s="46"/>
      <c r="B58" s="54" t="s">
        <v>199</v>
      </c>
      <c r="C58" s="48">
        <v>57</v>
      </c>
      <c r="D58" s="49"/>
      <c r="E58" s="48">
        <v>18.3</v>
      </c>
      <c r="F58" s="50">
        <v>-0.678947368421053</v>
      </c>
      <c r="G58" s="49"/>
      <c r="H58" s="51">
        <v>19</v>
      </c>
      <c r="I58" s="60">
        <v>7.6</v>
      </c>
      <c r="J58" s="60">
        <v>5.2</v>
      </c>
      <c r="K58" s="60">
        <v>3</v>
      </c>
      <c r="L58" s="60">
        <v>3.2</v>
      </c>
      <c r="M58" s="60">
        <v>0.7</v>
      </c>
      <c r="N58" s="61">
        <v>0.038</v>
      </c>
    </row>
    <row r="59" ht="20" hidden="1" customHeight="1" outlineLevel="1" spans="1:14">
      <c r="A59" s="46"/>
      <c r="B59" s="54" t="s">
        <v>200</v>
      </c>
      <c r="C59" s="48">
        <v>1.15</v>
      </c>
      <c r="D59" s="49"/>
      <c r="E59" s="49"/>
      <c r="F59" s="50">
        <v>-1</v>
      </c>
      <c r="G59" s="49"/>
      <c r="H59" s="51">
        <v>1</v>
      </c>
      <c r="I59" s="62"/>
      <c r="J59" s="60">
        <v>0.82</v>
      </c>
      <c r="K59" s="62"/>
      <c r="L59" s="62"/>
      <c r="M59" s="60">
        <v>0.82</v>
      </c>
      <c r="N59" s="61"/>
    </row>
    <row r="60" ht="20" hidden="1" customHeight="1" outlineLevel="1" spans="1:14">
      <c r="A60" s="46"/>
      <c r="B60" s="54" t="s">
        <v>201</v>
      </c>
      <c r="C60" s="48">
        <v>14.293</v>
      </c>
      <c r="D60" s="49"/>
      <c r="E60" s="48">
        <v>15</v>
      </c>
      <c r="F60" s="50">
        <v>0.049464772965788</v>
      </c>
      <c r="G60" s="49"/>
      <c r="H60" s="51">
        <v>16</v>
      </c>
      <c r="I60" s="60">
        <v>4</v>
      </c>
      <c r="J60" s="60">
        <v>4</v>
      </c>
      <c r="K60" s="60">
        <v>4</v>
      </c>
      <c r="L60" s="60">
        <v>4</v>
      </c>
      <c r="M60" s="60">
        <v>1</v>
      </c>
      <c r="N60" s="61">
        <v>0.067</v>
      </c>
    </row>
    <row r="61" ht="20" hidden="1" customHeight="1" outlineLevel="1" spans="1:14">
      <c r="A61" s="46"/>
      <c r="B61" s="54" t="s">
        <v>202</v>
      </c>
      <c r="C61" s="48">
        <v>6.481</v>
      </c>
      <c r="D61" s="49"/>
      <c r="E61" s="48">
        <v>10.84</v>
      </c>
      <c r="F61" s="50">
        <v>0.672581391760531</v>
      </c>
      <c r="G61" s="49"/>
      <c r="H61" s="51">
        <v>12</v>
      </c>
      <c r="I61" s="60">
        <v>2.8</v>
      </c>
      <c r="J61" s="60">
        <v>3</v>
      </c>
      <c r="K61" s="60">
        <v>2.9</v>
      </c>
      <c r="L61" s="60">
        <v>2.9</v>
      </c>
      <c r="M61" s="60">
        <v>0.76</v>
      </c>
      <c r="N61" s="61">
        <v>0.07</v>
      </c>
    </row>
    <row r="62" ht="20" hidden="1" customHeight="1" outlineLevel="1" spans="1:14">
      <c r="A62" s="46"/>
      <c r="B62" s="54" t="s">
        <v>203</v>
      </c>
      <c r="C62" s="48">
        <v>46.34</v>
      </c>
      <c r="D62" s="49"/>
      <c r="E62" s="48">
        <v>44.310199</v>
      </c>
      <c r="F62" s="50">
        <v>-0.043802352179543</v>
      </c>
      <c r="G62" s="49"/>
      <c r="H62" s="51">
        <v>50</v>
      </c>
      <c r="I62" s="62"/>
      <c r="J62" s="62"/>
      <c r="K62" s="62"/>
      <c r="L62" s="60">
        <v>50</v>
      </c>
      <c r="M62" s="60">
        <v>5.69</v>
      </c>
      <c r="N62" s="61">
        <v>0.128</v>
      </c>
    </row>
    <row r="63" ht="20" hidden="1" customHeight="1" outlineLevel="1" spans="1:14">
      <c r="A63" s="46"/>
      <c r="B63" s="54" t="s">
        <v>204</v>
      </c>
      <c r="C63" s="48">
        <v>26</v>
      </c>
      <c r="D63" s="48">
        <v>3</v>
      </c>
      <c r="E63" s="48">
        <v>1.02</v>
      </c>
      <c r="F63" s="50">
        <v>-0.960769230769231</v>
      </c>
      <c r="G63" s="50">
        <v>0.34</v>
      </c>
      <c r="H63" s="51">
        <v>1</v>
      </c>
      <c r="I63" s="62"/>
      <c r="J63" s="60">
        <v>0.98</v>
      </c>
      <c r="K63" s="62"/>
      <c r="L63" s="62"/>
      <c r="M63" s="60">
        <v>-0.04</v>
      </c>
      <c r="N63" s="61">
        <v>-0.039</v>
      </c>
    </row>
    <row r="64" ht="20" hidden="1" customHeight="1" outlineLevel="1" spans="1:14">
      <c r="A64" s="46"/>
      <c r="B64" s="54" t="s">
        <v>205</v>
      </c>
      <c r="C64" s="48">
        <v>8</v>
      </c>
      <c r="D64" s="49"/>
      <c r="E64" s="48">
        <v>1.03</v>
      </c>
      <c r="F64" s="50">
        <v>-0.87125</v>
      </c>
      <c r="G64" s="49"/>
      <c r="H64" s="51">
        <v>6</v>
      </c>
      <c r="I64" s="60">
        <v>1.83</v>
      </c>
      <c r="J64" s="60">
        <v>1</v>
      </c>
      <c r="K64" s="60">
        <v>1</v>
      </c>
      <c r="L64" s="60">
        <v>2.17</v>
      </c>
      <c r="M64" s="60">
        <v>4.97</v>
      </c>
      <c r="N64" s="61">
        <v>4.825</v>
      </c>
    </row>
    <row r="65" ht="20" hidden="1" customHeight="1" outlineLevel="1" spans="1:14">
      <c r="A65" s="46"/>
      <c r="B65" s="54" t="s">
        <v>206</v>
      </c>
      <c r="C65" s="48">
        <v>0.2</v>
      </c>
      <c r="D65" s="49"/>
      <c r="E65" s="48">
        <v>0.2</v>
      </c>
      <c r="F65" s="49"/>
      <c r="G65" s="49"/>
      <c r="H65" s="51">
        <v>0</v>
      </c>
      <c r="I65" s="62"/>
      <c r="J65" s="60">
        <v>0.2</v>
      </c>
      <c r="K65" s="62"/>
      <c r="L65" s="62"/>
      <c r="M65" s="62"/>
      <c r="N65" s="61"/>
    </row>
    <row r="66" ht="20" hidden="1" customHeight="1" outlineLevel="1" spans="1:14">
      <c r="A66" s="46"/>
      <c r="B66" s="54" t="s">
        <v>207</v>
      </c>
      <c r="C66" s="48">
        <v>10.1</v>
      </c>
      <c r="D66" s="48">
        <v>38.6</v>
      </c>
      <c r="E66" s="49"/>
      <c r="F66" s="50">
        <v>-1</v>
      </c>
      <c r="G66" s="49"/>
      <c r="H66" s="51">
        <v>25</v>
      </c>
      <c r="I66" s="60">
        <v>4.44</v>
      </c>
      <c r="J66" s="60">
        <v>8.5</v>
      </c>
      <c r="K66" s="60">
        <v>6</v>
      </c>
      <c r="L66" s="60">
        <v>5.9</v>
      </c>
      <c r="M66" s="60">
        <v>24.84</v>
      </c>
      <c r="N66" s="61"/>
    </row>
    <row r="67" ht="20" hidden="1" customHeight="1" outlineLevel="1" spans="1:14">
      <c r="A67" s="46"/>
      <c r="B67" s="54" t="s">
        <v>208</v>
      </c>
      <c r="C67" s="48">
        <v>5.74</v>
      </c>
      <c r="D67" s="48">
        <v>7</v>
      </c>
      <c r="E67" s="48">
        <v>3.27</v>
      </c>
      <c r="F67" s="50">
        <v>-0.430313588850174</v>
      </c>
      <c r="G67" s="50">
        <v>0.467142857142857</v>
      </c>
      <c r="H67" s="51">
        <v>41</v>
      </c>
      <c r="I67" s="60">
        <v>2.5</v>
      </c>
      <c r="J67" s="60">
        <v>24</v>
      </c>
      <c r="K67" s="60">
        <v>12</v>
      </c>
      <c r="L67" s="60">
        <v>2.2</v>
      </c>
      <c r="M67" s="60">
        <v>37.43</v>
      </c>
      <c r="N67" s="61">
        <v>11.446</v>
      </c>
    </row>
    <row r="68" ht="20" hidden="1" customHeight="1" outlineLevel="1" spans="1:14">
      <c r="A68" s="46"/>
      <c r="B68" s="54" t="s">
        <v>209</v>
      </c>
      <c r="C68" s="48">
        <v>0.7</v>
      </c>
      <c r="D68" s="49"/>
      <c r="E68" s="49"/>
      <c r="F68" s="50">
        <v>-1</v>
      </c>
      <c r="G68" s="49"/>
      <c r="H68" s="51">
        <v>10</v>
      </c>
      <c r="I68" s="60">
        <v>1.45</v>
      </c>
      <c r="J68" s="60">
        <v>3.65</v>
      </c>
      <c r="K68" s="60">
        <v>3.15</v>
      </c>
      <c r="L68" s="60">
        <v>2.15</v>
      </c>
      <c r="M68" s="60">
        <v>10.4</v>
      </c>
      <c r="N68" s="61"/>
    </row>
    <row r="69" ht="20" hidden="1" customHeight="1" outlineLevel="1" spans="1:14">
      <c r="A69" s="46"/>
      <c r="B69" s="54" t="s">
        <v>210</v>
      </c>
      <c r="C69" s="48">
        <v>629</v>
      </c>
      <c r="D69" s="48">
        <v>72</v>
      </c>
      <c r="E69" s="49"/>
      <c r="F69" s="50">
        <v>-1</v>
      </c>
      <c r="G69" s="49"/>
      <c r="H69" s="51"/>
      <c r="I69" s="62"/>
      <c r="J69" s="62"/>
      <c r="K69" s="62"/>
      <c r="L69" s="62"/>
      <c r="M69" s="62"/>
      <c r="N69" s="61"/>
    </row>
    <row r="70" ht="20" hidden="1" customHeight="1" outlineLevel="1" spans="1:14">
      <c r="A70" s="46"/>
      <c r="B70" s="54" t="s">
        <v>211</v>
      </c>
      <c r="C70" s="48">
        <v>1757</v>
      </c>
      <c r="D70" s="49"/>
      <c r="E70" s="49"/>
      <c r="F70" s="50">
        <v>-1</v>
      </c>
      <c r="G70" s="49"/>
      <c r="H70" s="51"/>
      <c r="I70" s="62"/>
      <c r="J70" s="62"/>
      <c r="K70" s="62"/>
      <c r="L70" s="62"/>
      <c r="M70" s="62"/>
      <c r="N70" s="61"/>
    </row>
    <row r="71" ht="20" hidden="1" customHeight="1" outlineLevel="1" spans="1:14">
      <c r="A71" s="46"/>
      <c r="B71" s="54" t="s">
        <v>212</v>
      </c>
      <c r="C71" s="48">
        <v>11.45</v>
      </c>
      <c r="D71" s="49"/>
      <c r="E71" s="48">
        <v>60</v>
      </c>
      <c r="F71" s="50">
        <v>4.24017467248908</v>
      </c>
      <c r="G71" s="49"/>
      <c r="H71" s="51">
        <v>736</v>
      </c>
      <c r="I71" s="60">
        <v>73.87</v>
      </c>
      <c r="J71" s="60">
        <v>71.88</v>
      </c>
      <c r="K71" s="60">
        <v>113.77</v>
      </c>
      <c r="L71" s="60">
        <v>476.08</v>
      </c>
      <c r="M71" s="60">
        <v>675.6</v>
      </c>
      <c r="N71" s="61">
        <v>11.26</v>
      </c>
    </row>
    <row r="72" ht="20" customHeight="1" collapsed="1" spans="1:14">
      <c r="A72" s="42" t="s">
        <v>71</v>
      </c>
      <c r="B72" s="52" t="s">
        <v>213</v>
      </c>
      <c r="C72" s="48">
        <v>-4566</v>
      </c>
      <c r="D72" s="48">
        <v>-5000</v>
      </c>
      <c r="E72" s="48">
        <v>-7100</v>
      </c>
      <c r="F72" s="50">
        <v>-0.55497152869032</v>
      </c>
      <c r="G72" s="50">
        <v>1.42</v>
      </c>
      <c r="H72" s="45">
        <v>-7540</v>
      </c>
      <c r="I72" s="71"/>
      <c r="J72" s="63">
        <v>-13300</v>
      </c>
      <c r="K72" s="71"/>
      <c r="L72" s="63">
        <v>5760</v>
      </c>
      <c r="M72" s="63">
        <v>-440</v>
      </c>
      <c r="N72" s="59">
        <v>-0.062</v>
      </c>
    </row>
    <row r="73" ht="20" customHeight="1" spans="1:14">
      <c r="A73" s="46">
        <v>1</v>
      </c>
      <c r="B73" s="64" t="s">
        <v>214</v>
      </c>
      <c r="C73" s="48">
        <v>3000</v>
      </c>
      <c r="D73" s="48">
        <v>7500</v>
      </c>
      <c r="E73" s="48">
        <v>5400</v>
      </c>
      <c r="F73" s="50">
        <v>0.8</v>
      </c>
      <c r="G73" s="50">
        <v>0.72</v>
      </c>
      <c r="H73" s="51">
        <v>5760</v>
      </c>
      <c r="I73" s="62"/>
      <c r="J73" s="62"/>
      <c r="K73" s="62"/>
      <c r="L73" s="60">
        <v>5760</v>
      </c>
      <c r="M73" s="60">
        <v>360</v>
      </c>
      <c r="N73" s="61">
        <v>0.067</v>
      </c>
    </row>
    <row r="74" ht="20" customHeight="1" spans="1:14">
      <c r="A74" s="46">
        <v>2</v>
      </c>
      <c r="B74" s="64" t="s">
        <v>215</v>
      </c>
      <c r="C74" s="48">
        <v>7566</v>
      </c>
      <c r="D74" s="48">
        <v>12500</v>
      </c>
      <c r="E74" s="48">
        <v>12500</v>
      </c>
      <c r="F74" s="50">
        <v>0.652127940787735</v>
      </c>
      <c r="G74" s="50">
        <v>1</v>
      </c>
      <c r="H74" s="51">
        <v>13300</v>
      </c>
      <c r="I74" s="62"/>
      <c r="J74" s="60">
        <v>13300</v>
      </c>
      <c r="K74" s="62"/>
      <c r="L74" s="62"/>
      <c r="M74" s="60">
        <v>800</v>
      </c>
      <c r="N74" s="61">
        <v>0.064</v>
      </c>
    </row>
    <row r="75" ht="20" customHeight="1" spans="1:14">
      <c r="A75" s="42" t="s">
        <v>74</v>
      </c>
      <c r="B75" s="52" t="s">
        <v>216</v>
      </c>
      <c r="C75" s="48">
        <v>172643.496294</v>
      </c>
      <c r="D75" s="48">
        <v>93002</v>
      </c>
      <c r="E75" s="48">
        <v>51413.3799</v>
      </c>
      <c r="F75" s="50">
        <v>-0.702199150250951</v>
      </c>
      <c r="G75" s="50">
        <v>0.552820153330036</v>
      </c>
      <c r="H75" s="65">
        <v>368958</v>
      </c>
      <c r="I75" s="63">
        <v>64186.5</v>
      </c>
      <c r="J75" s="63">
        <v>77364.85</v>
      </c>
      <c r="K75" s="63">
        <v>48710.94</v>
      </c>
      <c r="L75" s="63">
        <v>50252.68</v>
      </c>
      <c r="M75" s="63">
        <v>189101.59</v>
      </c>
      <c r="N75" s="72">
        <v>3.648</v>
      </c>
    </row>
    <row r="76" ht="20" customHeight="1" spans="1:14">
      <c r="A76" s="46">
        <v>1</v>
      </c>
      <c r="B76" s="64" t="s">
        <v>217</v>
      </c>
      <c r="C76" s="48">
        <v>153825.31</v>
      </c>
      <c r="D76" s="48">
        <v>65750</v>
      </c>
      <c r="E76" s="48">
        <v>38330.6798</v>
      </c>
      <c r="F76" s="50">
        <v>-0.750816820716955</v>
      </c>
      <c r="G76" s="50">
        <v>0.582976118631179</v>
      </c>
      <c r="H76" s="51">
        <v>348401</v>
      </c>
      <c r="I76" s="60">
        <v>61228.3</v>
      </c>
      <c r="J76" s="60">
        <v>71120</v>
      </c>
      <c r="K76" s="60">
        <v>45552.5</v>
      </c>
      <c r="L76" s="60">
        <v>40500</v>
      </c>
      <c r="M76" s="60">
        <v>180070.12</v>
      </c>
      <c r="N76" s="73">
        <v>4.698</v>
      </c>
    </row>
    <row r="77" ht="20" customHeight="1" spans="1:14">
      <c r="A77" s="46">
        <v>2</v>
      </c>
      <c r="B77" s="64" t="s">
        <v>218</v>
      </c>
      <c r="C77" s="48">
        <v>16643.834694</v>
      </c>
      <c r="D77" s="48">
        <v>24956</v>
      </c>
      <c r="E77" s="48">
        <v>12517.03</v>
      </c>
      <c r="F77" s="50">
        <v>-0.247947950089151</v>
      </c>
      <c r="G77" s="50">
        <v>0.501563952556499</v>
      </c>
      <c r="H77" s="51">
        <v>16670</v>
      </c>
      <c r="I77" s="60">
        <v>2618.06</v>
      </c>
      <c r="J77" s="60">
        <v>4743.39</v>
      </c>
      <c r="K77" s="60">
        <v>1706.81</v>
      </c>
      <c r="L77" s="60">
        <v>7601.3</v>
      </c>
      <c r="M77" s="60">
        <v>4152.53</v>
      </c>
      <c r="N77" s="73">
        <v>0.332</v>
      </c>
    </row>
    <row r="78" ht="20" customHeight="1" spans="1:14">
      <c r="A78" s="46">
        <v>3</v>
      </c>
      <c r="B78" s="64" t="s">
        <v>219</v>
      </c>
      <c r="C78" s="48">
        <v>2174.3516</v>
      </c>
      <c r="D78" s="48">
        <v>2296</v>
      </c>
      <c r="E78" s="48">
        <v>565.6701</v>
      </c>
      <c r="F78" s="50">
        <v>-0.739844236783048</v>
      </c>
      <c r="G78" s="50">
        <v>0.246371994773519</v>
      </c>
      <c r="H78" s="51">
        <v>3888</v>
      </c>
      <c r="I78" s="60">
        <v>340.13</v>
      </c>
      <c r="J78" s="60">
        <v>1501.46</v>
      </c>
      <c r="K78" s="60">
        <v>1451.63</v>
      </c>
      <c r="L78" s="60">
        <v>2151.38</v>
      </c>
      <c r="M78" s="60">
        <v>4878.94</v>
      </c>
      <c r="N78" s="73">
        <v>5.873</v>
      </c>
    </row>
    <row r="79" ht="20" hidden="1" customHeight="1" outlineLevel="1" spans="1:14">
      <c r="A79" s="46">
        <v>4</v>
      </c>
      <c r="B79" s="47" t="s">
        <v>220</v>
      </c>
      <c r="C79" s="49"/>
      <c r="D79" s="48">
        <v>3993</v>
      </c>
      <c r="E79" s="48">
        <v>732.34</v>
      </c>
      <c r="F79" s="49"/>
      <c r="G79" s="50">
        <v>0.183405960430754</v>
      </c>
      <c r="H79" s="51"/>
      <c r="I79" s="62"/>
      <c r="J79" s="62"/>
      <c r="K79" s="62"/>
      <c r="L79" s="62"/>
      <c r="M79" s="60">
        <v>-732.34</v>
      </c>
      <c r="N79" s="61">
        <v>-1</v>
      </c>
    </row>
    <row r="80" ht="20" customHeight="1" collapsed="1" spans="1:14">
      <c r="A80" s="42" t="s">
        <v>76</v>
      </c>
      <c r="B80" s="52" t="s">
        <v>221</v>
      </c>
      <c r="C80" s="48">
        <v>133890</v>
      </c>
      <c r="D80" s="48">
        <v>116203</v>
      </c>
      <c r="E80" s="48">
        <v>163209.737</v>
      </c>
      <c r="F80" s="50">
        <v>0.218983770259168</v>
      </c>
      <c r="G80" s="50">
        <v>1.40452257686979</v>
      </c>
      <c r="H80" s="45">
        <v>269532</v>
      </c>
      <c r="I80" s="63">
        <v>39342.22</v>
      </c>
      <c r="J80" s="63">
        <v>111259.05</v>
      </c>
      <c r="K80" s="63">
        <v>69524.05</v>
      </c>
      <c r="L80" s="63">
        <v>49406.55</v>
      </c>
      <c r="M80" s="63">
        <v>106322.14</v>
      </c>
      <c r="N80" s="59">
        <v>0.651</v>
      </c>
    </row>
    <row r="81" ht="20" customHeight="1" spans="1:14">
      <c r="A81" s="46">
        <v>1</v>
      </c>
      <c r="B81" s="64" t="s">
        <v>222</v>
      </c>
      <c r="C81" s="48">
        <v>133890</v>
      </c>
      <c r="D81" s="48">
        <v>165000</v>
      </c>
      <c r="E81" s="48">
        <v>207799</v>
      </c>
      <c r="F81" s="50">
        <v>0.55201284636642</v>
      </c>
      <c r="G81" s="50">
        <v>1.25938787878788</v>
      </c>
      <c r="H81" s="51">
        <v>191500</v>
      </c>
      <c r="I81" s="60">
        <v>50000</v>
      </c>
      <c r="J81" s="60">
        <v>81500</v>
      </c>
      <c r="K81" s="60">
        <v>40000</v>
      </c>
      <c r="L81" s="60">
        <v>20000</v>
      </c>
      <c r="M81" s="60">
        <v>-16299</v>
      </c>
      <c r="N81" s="61">
        <v>-0.078</v>
      </c>
    </row>
    <row r="82" ht="20" customHeight="1" spans="1:14">
      <c r="A82" s="46">
        <v>2</v>
      </c>
      <c r="B82" s="64" t="s">
        <v>223</v>
      </c>
      <c r="C82" s="49"/>
      <c r="D82" s="49"/>
      <c r="E82" s="49"/>
      <c r="F82" s="49"/>
      <c r="G82" s="49"/>
      <c r="H82" s="51">
        <v>120000</v>
      </c>
      <c r="I82" s="62"/>
      <c r="J82" s="60">
        <v>40000</v>
      </c>
      <c r="K82" s="60">
        <v>40000</v>
      </c>
      <c r="L82" s="60">
        <v>40000</v>
      </c>
      <c r="M82" s="60">
        <v>120000</v>
      </c>
      <c r="N82" s="61"/>
    </row>
    <row r="83" ht="20" customHeight="1" spans="1:14">
      <c r="A83" s="46">
        <v>3</v>
      </c>
      <c r="B83" s="64" t="s">
        <v>224</v>
      </c>
      <c r="C83" s="49"/>
      <c r="D83" s="48">
        <v>48797</v>
      </c>
      <c r="E83" s="48">
        <v>44589.263</v>
      </c>
      <c r="F83" s="49"/>
      <c r="G83" s="50">
        <v>0.913770580158616</v>
      </c>
      <c r="H83" s="51">
        <v>41968</v>
      </c>
      <c r="I83" s="60">
        <v>10657.78</v>
      </c>
      <c r="J83" s="60">
        <v>10240.95</v>
      </c>
      <c r="K83" s="60">
        <v>10475.95</v>
      </c>
      <c r="L83" s="60">
        <v>10593.45</v>
      </c>
      <c r="M83" s="60">
        <v>-2621.14</v>
      </c>
      <c r="N83" s="61">
        <v>-0.059</v>
      </c>
    </row>
    <row r="84" ht="20" customHeight="1" spans="1:14">
      <c r="A84" s="66" t="s">
        <v>90</v>
      </c>
      <c r="B84" s="67" t="s">
        <v>225</v>
      </c>
      <c r="C84" s="68">
        <v>55527</v>
      </c>
      <c r="D84" s="68">
        <v>64000</v>
      </c>
      <c r="E84" s="68">
        <v>30526</v>
      </c>
      <c r="F84" s="69">
        <v>-0.450249428206098</v>
      </c>
      <c r="G84" s="69">
        <v>0.47696875</v>
      </c>
      <c r="H84" s="70">
        <v>66575</v>
      </c>
      <c r="I84" s="74">
        <v>1575</v>
      </c>
      <c r="J84" s="74">
        <v>54000</v>
      </c>
      <c r="K84" s="74">
        <v>11000</v>
      </c>
      <c r="L84" s="75"/>
      <c r="M84" s="74">
        <v>36049</v>
      </c>
      <c r="N84" s="76">
        <v>1.181</v>
      </c>
    </row>
  </sheetData>
  <sheetProtection formatCells="0" insertHyperlinks="0" autoFilter="0"/>
  <mergeCells count="5">
    <mergeCell ref="A1:N1"/>
    <mergeCell ref="E3:G3"/>
    <mergeCell ref="H3:L3"/>
    <mergeCell ref="M3:N3"/>
    <mergeCell ref="H4:L4"/>
  </mergeCells>
  <pageMargins left="0.700694444444445" right="0.700694444444445" top="0.751388888888889" bottom="0.751388888888889" header="0.298611111111111" footer="0.298611111111111"/>
  <pageSetup paperSize="9" scale="99" orientation="portrait" horizontalDpi="600"/>
  <headerFooter/>
  <rowBreaks count="1" manualBreakCount="1">
    <brk id="74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outlinePr summaryBelow="0" summaryRight="0"/>
  </sheetPr>
  <dimension ref="A1:DO71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A1" sqref="A1"/>
    </sheetView>
  </sheetViews>
  <sheetFormatPr defaultColWidth="14" defaultRowHeight="12.75"/>
  <cols>
    <col min="1" max="1" width="21" hidden="1" customWidth="1"/>
    <col min="2" max="2" width="28" customWidth="1"/>
    <col min="3" max="3" width="21" customWidth="1"/>
    <col min="4" max="8" width="21" hidden="1" customWidth="1"/>
    <col min="9" max="119" width="21" customWidth="1"/>
  </cols>
  <sheetData>
    <row r="1" ht="15" hidden="1" customHeight="1" spans="1:119">
      <c r="A1" s="1" t="s">
        <v>226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  <c r="H1" s="1" t="s">
        <v>232</v>
      </c>
      <c r="J1" s="1" t="s">
        <v>233</v>
      </c>
      <c r="K1" s="1" t="s">
        <v>234</v>
      </c>
      <c r="L1" s="1" t="s">
        <v>235</v>
      </c>
      <c r="M1" s="1" t="s">
        <v>236</v>
      </c>
      <c r="N1" s="1" t="s">
        <v>237</v>
      </c>
      <c r="O1" s="1" t="s">
        <v>238</v>
      </c>
      <c r="P1" s="1" t="s">
        <v>239</v>
      </c>
      <c r="Q1" s="1" t="s">
        <v>240</v>
      </c>
      <c r="R1" s="1" t="s">
        <v>241</v>
      </c>
      <c r="S1" s="1" t="s">
        <v>242</v>
      </c>
      <c r="T1" s="1" t="s">
        <v>243</v>
      </c>
      <c r="U1" s="1" t="s">
        <v>244</v>
      </c>
      <c r="V1" s="1" t="s">
        <v>245</v>
      </c>
      <c r="W1" s="1" t="s">
        <v>246</v>
      </c>
      <c r="X1" s="1" t="s">
        <v>247</v>
      </c>
      <c r="Y1" s="1" t="s">
        <v>248</v>
      </c>
      <c r="Z1" s="1" t="s">
        <v>249</v>
      </c>
      <c r="AA1" s="1" t="s">
        <v>250</v>
      </c>
      <c r="AB1" s="1" t="s">
        <v>251</v>
      </c>
      <c r="AC1" s="1" t="s">
        <v>252</v>
      </c>
      <c r="AD1" s="1" t="s">
        <v>253</v>
      </c>
      <c r="AE1" s="1" t="s">
        <v>254</v>
      </c>
      <c r="AF1" s="1" t="s">
        <v>255</v>
      </c>
      <c r="AG1" s="1" t="s">
        <v>256</v>
      </c>
      <c r="AH1" s="1" t="s">
        <v>257</v>
      </c>
      <c r="AI1" s="1" t="s">
        <v>258</v>
      </c>
      <c r="AJ1" s="1" t="s">
        <v>259</v>
      </c>
      <c r="AK1" s="1" t="s">
        <v>260</v>
      </c>
      <c r="AL1" s="1" t="s">
        <v>261</v>
      </c>
      <c r="AM1" s="1" t="s">
        <v>262</v>
      </c>
      <c r="AN1" s="1" t="s">
        <v>263</v>
      </c>
      <c r="AO1" s="1" t="s">
        <v>264</v>
      </c>
      <c r="AP1" s="1" t="s">
        <v>265</v>
      </c>
      <c r="AQ1" s="1" t="s">
        <v>266</v>
      </c>
      <c r="AR1" s="1" t="s">
        <v>267</v>
      </c>
      <c r="AS1" s="1" t="s">
        <v>268</v>
      </c>
      <c r="AT1" s="1" t="s">
        <v>269</v>
      </c>
      <c r="AU1" s="1" t="s">
        <v>270</v>
      </c>
      <c r="AV1" s="1" t="s">
        <v>271</v>
      </c>
      <c r="AW1" s="1" t="s">
        <v>272</v>
      </c>
      <c r="AX1" s="1" t="s">
        <v>273</v>
      </c>
      <c r="AY1" s="1" t="s">
        <v>274</v>
      </c>
      <c r="AZ1" s="1" t="s">
        <v>275</v>
      </c>
      <c r="BA1" s="1" t="s">
        <v>276</v>
      </c>
      <c r="BB1" s="1" t="s">
        <v>277</v>
      </c>
      <c r="BC1" s="1" t="s">
        <v>278</v>
      </c>
      <c r="BD1" s="1" t="s">
        <v>279</v>
      </c>
      <c r="BE1" s="1" t="s">
        <v>280</v>
      </c>
      <c r="BF1" s="1" t="s">
        <v>281</v>
      </c>
      <c r="BG1" s="1" t="s">
        <v>282</v>
      </c>
      <c r="BH1" s="1" t="s">
        <v>283</v>
      </c>
      <c r="BI1" s="1" t="s">
        <v>284</v>
      </c>
      <c r="BJ1" s="1" t="s">
        <v>285</v>
      </c>
      <c r="BK1" s="1" t="s">
        <v>286</v>
      </c>
      <c r="BL1" s="1" t="s">
        <v>287</v>
      </c>
      <c r="BM1" s="1" t="s">
        <v>288</v>
      </c>
      <c r="BN1" s="1" t="s">
        <v>289</v>
      </c>
      <c r="BO1" s="1" t="s">
        <v>290</v>
      </c>
      <c r="BP1" s="1" t="s">
        <v>291</v>
      </c>
      <c r="BQ1" s="1" t="s">
        <v>292</v>
      </c>
      <c r="BR1" s="1" t="s">
        <v>293</v>
      </c>
      <c r="BS1" s="1" t="s">
        <v>294</v>
      </c>
      <c r="BT1" s="1" t="s">
        <v>295</v>
      </c>
      <c r="BU1" s="1" t="s">
        <v>296</v>
      </c>
      <c r="BV1" s="1" t="s">
        <v>297</v>
      </c>
      <c r="BW1" s="1" t="s">
        <v>298</v>
      </c>
      <c r="BX1" s="1" t="s">
        <v>299</v>
      </c>
      <c r="BY1" s="1" t="s">
        <v>300</v>
      </c>
      <c r="BZ1" s="1" t="s">
        <v>301</v>
      </c>
      <c r="CA1" s="1" t="s">
        <v>302</v>
      </c>
      <c r="CB1" s="1" t="s">
        <v>303</v>
      </c>
      <c r="CC1" s="1" t="s">
        <v>304</v>
      </c>
      <c r="CD1" s="1" t="s">
        <v>305</v>
      </c>
      <c r="CE1" s="1" t="s">
        <v>306</v>
      </c>
      <c r="CF1" s="1" t="s">
        <v>307</v>
      </c>
      <c r="CG1" s="1" t="s">
        <v>308</v>
      </c>
      <c r="CH1" s="1" t="s">
        <v>309</v>
      </c>
      <c r="CI1" s="1" t="s">
        <v>310</v>
      </c>
      <c r="CJ1" s="1" t="s">
        <v>311</v>
      </c>
      <c r="CK1" s="1" t="s">
        <v>312</v>
      </c>
      <c r="CL1" s="1" t="s">
        <v>313</v>
      </c>
      <c r="CM1" s="1" t="s">
        <v>314</v>
      </c>
      <c r="CN1" s="1" t="s">
        <v>315</v>
      </c>
      <c r="CO1" s="1" t="s">
        <v>316</v>
      </c>
      <c r="CP1" s="1" t="s">
        <v>317</v>
      </c>
      <c r="CQ1" s="1" t="s">
        <v>318</v>
      </c>
      <c r="CR1" s="1" t="s">
        <v>319</v>
      </c>
      <c r="CS1" s="1" t="s">
        <v>320</v>
      </c>
      <c r="CT1" s="1" t="s">
        <v>321</v>
      </c>
      <c r="CU1" s="1" t="s">
        <v>322</v>
      </c>
      <c r="CV1" s="1" t="s">
        <v>323</v>
      </c>
      <c r="CW1" s="1" t="s">
        <v>324</v>
      </c>
      <c r="CX1" s="1" t="s">
        <v>325</v>
      </c>
      <c r="CY1" s="1" t="s">
        <v>326</v>
      </c>
      <c r="CZ1" s="1" t="s">
        <v>327</v>
      </c>
      <c r="DA1" s="1" t="s">
        <v>328</v>
      </c>
      <c r="DB1" s="1" t="s">
        <v>329</v>
      </c>
      <c r="DC1" s="1" t="s">
        <v>330</v>
      </c>
      <c r="DD1" s="1" t="s">
        <v>331</v>
      </c>
      <c r="DE1" s="1" t="s">
        <v>332</v>
      </c>
      <c r="DF1" s="1" t="s">
        <v>333</v>
      </c>
      <c r="DG1" s="1" t="s">
        <v>334</v>
      </c>
      <c r="DH1" s="1" t="s">
        <v>335</v>
      </c>
      <c r="DI1" s="1" t="s">
        <v>336</v>
      </c>
      <c r="DJ1" s="1" t="s">
        <v>337</v>
      </c>
      <c r="DK1" s="1" t="s">
        <v>338</v>
      </c>
      <c r="DL1" s="1" t="s">
        <v>339</v>
      </c>
      <c r="DM1" s="1" t="s">
        <v>340</v>
      </c>
      <c r="DN1" s="1" t="s">
        <v>341</v>
      </c>
      <c r="DO1" s="1" t="s">
        <v>342</v>
      </c>
    </row>
    <row r="2" ht="24" customHeight="1" spans="2:119">
      <c r="B2" t="s">
        <v>343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</row>
    <row r="3" ht="24" customHeight="1" spans="2:119">
      <c r="B3" s="3" t="s">
        <v>344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ht="74" customHeight="1" spans="2:119">
      <c r="B4" s="4" t="s">
        <v>345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</row>
    <row r="5" ht="19" customHeight="1" spans="1:3">
      <c r="A5" s="1" t="s">
        <v>346</v>
      </c>
      <c r="B5" s="5" t="s">
        <v>347</v>
      </c>
      <c r="C5" s="5" t="s">
        <v>348</v>
      </c>
    </row>
    <row r="6" ht="19" customHeight="1" spans="2:3">
      <c r="B6" s="6" t="s">
        <v>58</v>
      </c>
      <c r="C6" s="6" t="s">
        <v>349</v>
      </c>
    </row>
    <row r="7" ht="19" customHeight="1"/>
    <row r="8" ht="19" customHeight="1" spans="2:119">
      <c r="B8" s="5" t="s">
        <v>140</v>
      </c>
      <c r="C8" s="5" t="s">
        <v>9</v>
      </c>
      <c r="D8" s="7" t="s">
        <v>9</v>
      </c>
      <c r="E8" s="5" t="s">
        <v>9</v>
      </c>
      <c r="F8" s="5" t="s">
        <v>9</v>
      </c>
      <c r="G8" s="5" t="s">
        <v>9</v>
      </c>
      <c r="H8" s="5" t="s">
        <v>9</v>
      </c>
      <c r="I8" s="5"/>
      <c r="J8" s="7" t="s">
        <v>9</v>
      </c>
      <c r="K8" s="5" t="s">
        <v>9</v>
      </c>
      <c r="L8" s="5" t="s">
        <v>11</v>
      </c>
      <c r="M8" s="7" t="s">
        <v>9</v>
      </c>
      <c r="N8" s="5" t="s">
        <v>9</v>
      </c>
      <c r="O8" s="11" t="s">
        <v>12</v>
      </c>
      <c r="P8" s="11" t="s">
        <v>12</v>
      </c>
      <c r="Q8" s="11" t="s">
        <v>12</v>
      </c>
      <c r="R8" s="11" t="s">
        <v>350</v>
      </c>
      <c r="S8" s="11" t="s">
        <v>350</v>
      </c>
      <c r="T8" s="11" t="s">
        <v>350</v>
      </c>
      <c r="U8" s="11" t="s">
        <v>21</v>
      </c>
      <c r="V8" s="11" t="s">
        <v>21</v>
      </c>
      <c r="W8" s="11" t="s">
        <v>21</v>
      </c>
      <c r="X8" s="11" t="s">
        <v>39</v>
      </c>
      <c r="Y8" s="11" t="s">
        <v>39</v>
      </c>
      <c r="Z8" s="11" t="s">
        <v>39</v>
      </c>
      <c r="AA8" s="11" t="s">
        <v>40</v>
      </c>
      <c r="AB8" s="11" t="s">
        <v>40</v>
      </c>
      <c r="AC8" s="11" t="s">
        <v>40</v>
      </c>
      <c r="AD8" s="11" t="s">
        <v>41</v>
      </c>
      <c r="AE8" s="11" t="s">
        <v>41</v>
      </c>
      <c r="AF8" s="11" t="s">
        <v>41</v>
      </c>
      <c r="AG8" s="11" t="s">
        <v>42</v>
      </c>
      <c r="AH8" s="11" t="s">
        <v>42</v>
      </c>
      <c r="AI8" s="11" t="s">
        <v>42</v>
      </c>
      <c r="AJ8" s="11" t="s">
        <v>43</v>
      </c>
      <c r="AK8" s="11" t="s">
        <v>43</v>
      </c>
      <c r="AL8" s="11" t="s">
        <v>43</v>
      </c>
      <c r="AM8" s="11" t="s">
        <v>44</v>
      </c>
      <c r="AN8" s="11" t="s">
        <v>44</v>
      </c>
      <c r="AO8" s="11" t="s">
        <v>44</v>
      </c>
      <c r="AP8" s="11" t="s">
        <v>24</v>
      </c>
      <c r="AQ8" s="11" t="s">
        <v>24</v>
      </c>
      <c r="AR8" s="11" t="s">
        <v>24</v>
      </c>
      <c r="AS8" s="11" t="s">
        <v>45</v>
      </c>
      <c r="AT8" s="11" t="s">
        <v>45</v>
      </c>
      <c r="AU8" s="11" t="s">
        <v>45</v>
      </c>
      <c r="AV8" s="11" t="s">
        <v>46</v>
      </c>
      <c r="AW8" s="11" t="s">
        <v>46</v>
      </c>
      <c r="AX8" s="11" t="s">
        <v>46</v>
      </c>
      <c r="AY8" s="11" t="s">
        <v>47</v>
      </c>
      <c r="AZ8" s="11" t="s">
        <v>47</v>
      </c>
      <c r="BA8" s="11" t="s">
        <v>47</v>
      </c>
      <c r="BB8" s="11" t="s">
        <v>48</v>
      </c>
      <c r="BC8" s="11" t="s">
        <v>48</v>
      </c>
      <c r="BD8" s="11" t="s">
        <v>48</v>
      </c>
      <c r="BE8" s="11" t="s">
        <v>25</v>
      </c>
      <c r="BF8" s="11" t="s">
        <v>25</v>
      </c>
      <c r="BG8" s="11" t="s">
        <v>25</v>
      </c>
      <c r="BH8" s="11" t="s">
        <v>35</v>
      </c>
      <c r="BI8" s="11" t="s">
        <v>35</v>
      </c>
      <c r="BJ8" s="11" t="s">
        <v>35</v>
      </c>
      <c r="BK8" s="11" t="s">
        <v>28</v>
      </c>
      <c r="BL8" s="11" t="s">
        <v>28</v>
      </c>
      <c r="BM8" s="11" t="s">
        <v>28</v>
      </c>
      <c r="BN8" s="11" t="s">
        <v>351</v>
      </c>
      <c r="BO8" s="11" t="s">
        <v>351</v>
      </c>
      <c r="BP8" s="11" t="s">
        <v>351</v>
      </c>
      <c r="BQ8" s="11" t="s">
        <v>26</v>
      </c>
      <c r="BR8" s="11" t="s">
        <v>26</v>
      </c>
      <c r="BS8" s="11" t="s">
        <v>26</v>
      </c>
      <c r="BT8" s="11" t="s">
        <v>352</v>
      </c>
      <c r="BU8" s="11" t="s">
        <v>352</v>
      </c>
      <c r="BV8" s="11" t="s">
        <v>352</v>
      </c>
      <c r="BW8" s="11" t="s">
        <v>37</v>
      </c>
      <c r="BX8" s="11" t="s">
        <v>37</v>
      </c>
      <c r="BY8" s="11" t="s">
        <v>37</v>
      </c>
      <c r="BZ8" s="11" t="s">
        <v>50</v>
      </c>
      <c r="CA8" s="11" t="s">
        <v>50</v>
      </c>
      <c r="CB8" s="11" t="s">
        <v>50</v>
      </c>
      <c r="CC8" s="11" t="s">
        <v>51</v>
      </c>
      <c r="CD8" s="11" t="s">
        <v>51</v>
      </c>
      <c r="CE8" s="11" t="s">
        <v>51</v>
      </c>
      <c r="CF8" s="11" t="s">
        <v>52</v>
      </c>
      <c r="CG8" s="11" t="s">
        <v>52</v>
      </c>
      <c r="CH8" s="11" t="s">
        <v>52</v>
      </c>
      <c r="CI8" s="11" t="s">
        <v>18</v>
      </c>
      <c r="CJ8" s="11" t="s">
        <v>18</v>
      </c>
      <c r="CK8" s="11" t="s">
        <v>18</v>
      </c>
      <c r="CL8" s="11" t="s">
        <v>32</v>
      </c>
      <c r="CM8" s="11" t="s">
        <v>32</v>
      </c>
      <c r="CN8" s="11" t="s">
        <v>32</v>
      </c>
      <c r="CO8" s="11" t="s">
        <v>33</v>
      </c>
      <c r="CP8" s="11" t="s">
        <v>33</v>
      </c>
      <c r="CQ8" s="11" t="s">
        <v>33</v>
      </c>
      <c r="CR8" s="11" t="s">
        <v>353</v>
      </c>
      <c r="CS8" s="11" t="s">
        <v>353</v>
      </c>
      <c r="CT8" s="11" t="s">
        <v>353</v>
      </c>
      <c r="CU8" s="11" t="s">
        <v>354</v>
      </c>
      <c r="CV8" s="11" t="s">
        <v>354</v>
      </c>
      <c r="CW8" s="11" t="s">
        <v>354</v>
      </c>
      <c r="CX8" s="11" t="s">
        <v>53</v>
      </c>
      <c r="CY8" s="11" t="s">
        <v>53</v>
      </c>
      <c r="CZ8" s="11" t="s">
        <v>53</v>
      </c>
      <c r="DA8" s="11" t="s">
        <v>54</v>
      </c>
      <c r="DB8" s="11" t="s">
        <v>54</v>
      </c>
      <c r="DC8" s="11" t="s">
        <v>54</v>
      </c>
      <c r="DD8" s="11" t="s">
        <v>27</v>
      </c>
      <c r="DE8" s="11" t="s">
        <v>27</v>
      </c>
      <c r="DF8" s="11" t="s">
        <v>27</v>
      </c>
      <c r="DG8" s="11" t="s">
        <v>55</v>
      </c>
      <c r="DH8" s="11" t="s">
        <v>55</v>
      </c>
      <c r="DI8" s="11" t="s">
        <v>55</v>
      </c>
      <c r="DJ8" s="11" t="s">
        <v>38</v>
      </c>
      <c r="DK8" s="11" t="s">
        <v>38</v>
      </c>
      <c r="DL8" s="11" t="s">
        <v>38</v>
      </c>
      <c r="DM8" s="11" t="s">
        <v>355</v>
      </c>
      <c r="DN8" s="11" t="s">
        <v>355</v>
      </c>
      <c r="DO8" s="11" t="s">
        <v>355</v>
      </c>
    </row>
    <row r="9" ht="19" hidden="1" customHeight="1" spans="2:119">
      <c r="B9" s="5" t="s">
        <v>140</v>
      </c>
      <c r="C9" s="5" t="s">
        <v>356</v>
      </c>
      <c r="D9" s="7" t="s">
        <v>356</v>
      </c>
      <c r="E9" s="5" t="s">
        <v>356</v>
      </c>
      <c r="F9" s="5" t="s">
        <v>356</v>
      </c>
      <c r="G9" s="5" t="s">
        <v>356</v>
      </c>
      <c r="H9" s="5" t="s">
        <v>356</v>
      </c>
      <c r="I9" s="5"/>
      <c r="J9" s="7" t="s">
        <v>356</v>
      </c>
      <c r="K9" s="5" t="s">
        <v>356</v>
      </c>
      <c r="L9" s="5" t="s">
        <v>356</v>
      </c>
      <c r="M9" s="7" t="s">
        <v>356</v>
      </c>
      <c r="N9" s="5" t="s">
        <v>356</v>
      </c>
      <c r="O9" s="7" t="s">
        <v>356</v>
      </c>
      <c r="P9" s="5" t="s">
        <v>356</v>
      </c>
      <c r="Q9" s="5" t="s">
        <v>356</v>
      </c>
      <c r="R9" s="7" t="s">
        <v>356</v>
      </c>
      <c r="S9" s="5" t="s">
        <v>356</v>
      </c>
      <c r="T9" s="5" t="s">
        <v>356</v>
      </c>
      <c r="U9" s="7" t="s">
        <v>356</v>
      </c>
      <c r="V9" s="5" t="s">
        <v>356</v>
      </c>
      <c r="W9" s="5" t="s">
        <v>356</v>
      </c>
      <c r="X9" s="7" t="s">
        <v>356</v>
      </c>
      <c r="Y9" s="5" t="s">
        <v>356</v>
      </c>
      <c r="Z9" s="5" t="s">
        <v>356</v>
      </c>
      <c r="AA9" s="7" t="s">
        <v>356</v>
      </c>
      <c r="AB9" s="5" t="s">
        <v>356</v>
      </c>
      <c r="AC9" s="5" t="s">
        <v>356</v>
      </c>
      <c r="AD9" s="7" t="s">
        <v>356</v>
      </c>
      <c r="AE9" s="5" t="s">
        <v>356</v>
      </c>
      <c r="AF9" s="5" t="s">
        <v>356</v>
      </c>
      <c r="AG9" s="7" t="s">
        <v>356</v>
      </c>
      <c r="AH9" s="5" t="s">
        <v>356</v>
      </c>
      <c r="AI9" s="5" t="s">
        <v>356</v>
      </c>
      <c r="AJ9" s="7" t="s">
        <v>356</v>
      </c>
      <c r="AK9" s="5" t="s">
        <v>356</v>
      </c>
      <c r="AL9" s="5" t="s">
        <v>356</v>
      </c>
      <c r="AM9" s="7" t="s">
        <v>356</v>
      </c>
      <c r="AN9" s="5" t="s">
        <v>356</v>
      </c>
      <c r="AO9" s="5" t="s">
        <v>356</v>
      </c>
      <c r="AP9" s="7" t="s">
        <v>356</v>
      </c>
      <c r="AQ9" s="5" t="s">
        <v>356</v>
      </c>
      <c r="AR9" s="5" t="s">
        <v>356</v>
      </c>
      <c r="AS9" s="7" t="s">
        <v>356</v>
      </c>
      <c r="AT9" s="5" t="s">
        <v>356</v>
      </c>
      <c r="AU9" s="5" t="s">
        <v>356</v>
      </c>
      <c r="AV9" s="7" t="s">
        <v>356</v>
      </c>
      <c r="AW9" s="5" t="s">
        <v>356</v>
      </c>
      <c r="AX9" s="5" t="s">
        <v>356</v>
      </c>
      <c r="AY9" s="7" t="s">
        <v>356</v>
      </c>
      <c r="AZ9" s="5" t="s">
        <v>356</v>
      </c>
      <c r="BA9" s="5" t="s">
        <v>356</v>
      </c>
      <c r="BB9" s="7" t="s">
        <v>356</v>
      </c>
      <c r="BC9" s="5" t="s">
        <v>356</v>
      </c>
      <c r="BD9" s="5" t="s">
        <v>356</v>
      </c>
      <c r="BE9" s="7" t="s">
        <v>356</v>
      </c>
      <c r="BF9" s="5" t="s">
        <v>356</v>
      </c>
      <c r="BG9" s="5" t="s">
        <v>356</v>
      </c>
      <c r="BH9" s="7" t="s">
        <v>356</v>
      </c>
      <c r="BI9" s="5" t="s">
        <v>356</v>
      </c>
      <c r="BJ9" s="5" t="s">
        <v>356</v>
      </c>
      <c r="BK9" s="7" t="s">
        <v>356</v>
      </c>
      <c r="BL9" s="5" t="s">
        <v>356</v>
      </c>
      <c r="BM9" s="5" t="s">
        <v>356</v>
      </c>
      <c r="BN9" s="7" t="s">
        <v>356</v>
      </c>
      <c r="BO9" s="5" t="s">
        <v>356</v>
      </c>
      <c r="BP9" s="5" t="s">
        <v>356</v>
      </c>
      <c r="BQ9" s="7" t="s">
        <v>356</v>
      </c>
      <c r="BR9" s="5" t="s">
        <v>356</v>
      </c>
      <c r="BS9" s="5" t="s">
        <v>356</v>
      </c>
      <c r="BT9" s="7" t="s">
        <v>356</v>
      </c>
      <c r="BU9" s="5" t="s">
        <v>356</v>
      </c>
      <c r="BV9" s="5" t="s">
        <v>356</v>
      </c>
      <c r="BW9" s="7" t="s">
        <v>356</v>
      </c>
      <c r="BX9" s="5" t="s">
        <v>356</v>
      </c>
      <c r="BY9" s="5" t="s">
        <v>356</v>
      </c>
      <c r="BZ9" s="7" t="s">
        <v>356</v>
      </c>
      <c r="CA9" s="5" t="s">
        <v>356</v>
      </c>
      <c r="CB9" s="5" t="s">
        <v>356</v>
      </c>
      <c r="CC9" s="7" t="s">
        <v>356</v>
      </c>
      <c r="CD9" s="5" t="s">
        <v>356</v>
      </c>
      <c r="CE9" s="5" t="s">
        <v>356</v>
      </c>
      <c r="CF9" s="7" t="s">
        <v>356</v>
      </c>
      <c r="CG9" s="5" t="s">
        <v>356</v>
      </c>
      <c r="CH9" s="5" t="s">
        <v>356</v>
      </c>
      <c r="CI9" s="7" t="s">
        <v>356</v>
      </c>
      <c r="CJ9" s="5" t="s">
        <v>356</v>
      </c>
      <c r="CK9" s="5" t="s">
        <v>356</v>
      </c>
      <c r="CL9" s="7" t="s">
        <v>356</v>
      </c>
      <c r="CM9" s="5" t="s">
        <v>356</v>
      </c>
      <c r="CN9" s="5" t="s">
        <v>356</v>
      </c>
      <c r="CO9" s="7" t="s">
        <v>356</v>
      </c>
      <c r="CP9" s="5" t="s">
        <v>356</v>
      </c>
      <c r="CQ9" s="5" t="s">
        <v>356</v>
      </c>
      <c r="CR9" s="7" t="s">
        <v>356</v>
      </c>
      <c r="CS9" s="5" t="s">
        <v>356</v>
      </c>
      <c r="CT9" s="5" t="s">
        <v>356</v>
      </c>
      <c r="CU9" s="7" t="s">
        <v>356</v>
      </c>
      <c r="CV9" s="5" t="s">
        <v>356</v>
      </c>
      <c r="CW9" s="5" t="s">
        <v>356</v>
      </c>
      <c r="CX9" s="7" t="s">
        <v>356</v>
      </c>
      <c r="CY9" s="5" t="s">
        <v>356</v>
      </c>
      <c r="CZ9" s="5" t="s">
        <v>356</v>
      </c>
      <c r="DA9" s="7" t="s">
        <v>356</v>
      </c>
      <c r="DB9" s="5" t="s">
        <v>356</v>
      </c>
      <c r="DC9" s="5" t="s">
        <v>356</v>
      </c>
      <c r="DD9" s="7" t="s">
        <v>356</v>
      </c>
      <c r="DE9" s="5" t="s">
        <v>356</v>
      </c>
      <c r="DF9" s="5" t="s">
        <v>356</v>
      </c>
      <c r="DG9" s="7" t="s">
        <v>356</v>
      </c>
      <c r="DH9" s="5" t="s">
        <v>356</v>
      </c>
      <c r="DI9" s="5" t="s">
        <v>356</v>
      </c>
      <c r="DJ9" s="7" t="s">
        <v>356</v>
      </c>
      <c r="DK9" s="5" t="s">
        <v>356</v>
      </c>
      <c r="DL9" s="5" t="s">
        <v>356</v>
      </c>
      <c r="DM9" s="7" t="s">
        <v>356</v>
      </c>
      <c r="DN9" s="5" t="s">
        <v>356</v>
      </c>
      <c r="DO9" s="5" t="s">
        <v>356</v>
      </c>
    </row>
    <row r="10" ht="19" customHeight="1" spans="2:119">
      <c r="B10" s="5" t="s">
        <v>140</v>
      </c>
      <c r="C10" s="5" t="s">
        <v>58</v>
      </c>
      <c r="D10" s="7" t="s">
        <v>136</v>
      </c>
      <c r="E10" s="5" t="s">
        <v>136</v>
      </c>
      <c r="F10" s="5" t="s">
        <v>136</v>
      </c>
      <c r="G10" s="5" t="s">
        <v>136</v>
      </c>
      <c r="H10" s="5" t="s">
        <v>136</v>
      </c>
      <c r="I10" s="5"/>
      <c r="J10" s="7" t="s">
        <v>58</v>
      </c>
      <c r="K10" s="5" t="s">
        <v>58</v>
      </c>
      <c r="L10" s="5" t="s">
        <v>58</v>
      </c>
      <c r="M10" s="7" t="s">
        <v>58</v>
      </c>
      <c r="N10" s="5" t="s">
        <v>58</v>
      </c>
      <c r="O10" s="7" t="s">
        <v>58</v>
      </c>
      <c r="P10" s="5" t="s">
        <v>58</v>
      </c>
      <c r="Q10" s="5" t="s">
        <v>58</v>
      </c>
      <c r="R10" s="7" t="s">
        <v>58</v>
      </c>
      <c r="S10" s="5" t="s">
        <v>58</v>
      </c>
      <c r="T10" s="5" t="s">
        <v>58</v>
      </c>
      <c r="U10" s="7" t="s">
        <v>58</v>
      </c>
      <c r="V10" s="5" t="s">
        <v>58</v>
      </c>
      <c r="W10" s="5" t="s">
        <v>58</v>
      </c>
      <c r="X10" s="7" t="s">
        <v>58</v>
      </c>
      <c r="Y10" s="5" t="s">
        <v>58</v>
      </c>
      <c r="Z10" s="5" t="s">
        <v>58</v>
      </c>
      <c r="AA10" s="7" t="s">
        <v>58</v>
      </c>
      <c r="AB10" s="5" t="s">
        <v>58</v>
      </c>
      <c r="AC10" s="5" t="s">
        <v>58</v>
      </c>
      <c r="AD10" s="7" t="s">
        <v>58</v>
      </c>
      <c r="AE10" s="5" t="s">
        <v>58</v>
      </c>
      <c r="AF10" s="5" t="s">
        <v>58</v>
      </c>
      <c r="AG10" s="7" t="s">
        <v>58</v>
      </c>
      <c r="AH10" s="5" t="s">
        <v>58</v>
      </c>
      <c r="AI10" s="5" t="s">
        <v>58</v>
      </c>
      <c r="AJ10" s="7" t="s">
        <v>58</v>
      </c>
      <c r="AK10" s="5" t="s">
        <v>58</v>
      </c>
      <c r="AL10" s="5" t="s">
        <v>58</v>
      </c>
      <c r="AM10" s="7" t="s">
        <v>58</v>
      </c>
      <c r="AN10" s="5" t="s">
        <v>58</v>
      </c>
      <c r="AO10" s="5" t="s">
        <v>58</v>
      </c>
      <c r="AP10" s="7" t="s">
        <v>58</v>
      </c>
      <c r="AQ10" s="5" t="s">
        <v>58</v>
      </c>
      <c r="AR10" s="5" t="s">
        <v>58</v>
      </c>
      <c r="AS10" s="7" t="s">
        <v>58</v>
      </c>
      <c r="AT10" s="5" t="s">
        <v>58</v>
      </c>
      <c r="AU10" s="5" t="s">
        <v>58</v>
      </c>
      <c r="AV10" s="7" t="s">
        <v>58</v>
      </c>
      <c r="AW10" s="5" t="s">
        <v>58</v>
      </c>
      <c r="AX10" s="5" t="s">
        <v>58</v>
      </c>
      <c r="AY10" s="7" t="s">
        <v>58</v>
      </c>
      <c r="AZ10" s="5" t="s">
        <v>58</v>
      </c>
      <c r="BA10" s="5" t="s">
        <v>58</v>
      </c>
      <c r="BB10" s="7" t="s">
        <v>58</v>
      </c>
      <c r="BC10" s="5" t="s">
        <v>58</v>
      </c>
      <c r="BD10" s="5" t="s">
        <v>58</v>
      </c>
      <c r="BE10" s="7" t="s">
        <v>58</v>
      </c>
      <c r="BF10" s="5" t="s">
        <v>58</v>
      </c>
      <c r="BG10" s="5" t="s">
        <v>58</v>
      </c>
      <c r="BH10" s="7" t="s">
        <v>58</v>
      </c>
      <c r="BI10" s="5" t="s">
        <v>58</v>
      </c>
      <c r="BJ10" s="5" t="s">
        <v>58</v>
      </c>
      <c r="BK10" s="7" t="s">
        <v>58</v>
      </c>
      <c r="BL10" s="5" t="s">
        <v>58</v>
      </c>
      <c r="BM10" s="5" t="s">
        <v>58</v>
      </c>
      <c r="BN10" s="7" t="s">
        <v>58</v>
      </c>
      <c r="BO10" s="5" t="s">
        <v>58</v>
      </c>
      <c r="BP10" s="5" t="s">
        <v>58</v>
      </c>
      <c r="BQ10" s="7" t="s">
        <v>58</v>
      </c>
      <c r="BR10" s="5" t="s">
        <v>58</v>
      </c>
      <c r="BS10" s="5" t="s">
        <v>58</v>
      </c>
      <c r="BT10" s="7" t="s">
        <v>58</v>
      </c>
      <c r="BU10" s="5" t="s">
        <v>58</v>
      </c>
      <c r="BV10" s="5" t="s">
        <v>58</v>
      </c>
      <c r="BW10" s="7" t="s">
        <v>58</v>
      </c>
      <c r="BX10" s="5" t="s">
        <v>58</v>
      </c>
      <c r="BY10" s="5" t="s">
        <v>58</v>
      </c>
      <c r="BZ10" s="7" t="s">
        <v>58</v>
      </c>
      <c r="CA10" s="5" t="s">
        <v>58</v>
      </c>
      <c r="CB10" s="5" t="s">
        <v>58</v>
      </c>
      <c r="CC10" s="7" t="s">
        <v>58</v>
      </c>
      <c r="CD10" s="5" t="s">
        <v>58</v>
      </c>
      <c r="CE10" s="5" t="s">
        <v>58</v>
      </c>
      <c r="CF10" s="7" t="s">
        <v>58</v>
      </c>
      <c r="CG10" s="5" t="s">
        <v>58</v>
      </c>
      <c r="CH10" s="5" t="s">
        <v>58</v>
      </c>
      <c r="CI10" s="7" t="s">
        <v>58</v>
      </c>
      <c r="CJ10" s="5" t="s">
        <v>58</v>
      </c>
      <c r="CK10" s="5" t="s">
        <v>58</v>
      </c>
      <c r="CL10" s="7" t="s">
        <v>58</v>
      </c>
      <c r="CM10" s="5" t="s">
        <v>58</v>
      </c>
      <c r="CN10" s="5" t="s">
        <v>58</v>
      </c>
      <c r="CO10" s="7" t="s">
        <v>58</v>
      </c>
      <c r="CP10" s="5" t="s">
        <v>58</v>
      </c>
      <c r="CQ10" s="5" t="s">
        <v>58</v>
      </c>
      <c r="CR10" s="7" t="s">
        <v>58</v>
      </c>
      <c r="CS10" s="5" t="s">
        <v>58</v>
      </c>
      <c r="CT10" s="5" t="s">
        <v>58</v>
      </c>
      <c r="CU10" s="7" t="s">
        <v>58</v>
      </c>
      <c r="CV10" s="5" t="s">
        <v>58</v>
      </c>
      <c r="CW10" s="5" t="s">
        <v>58</v>
      </c>
      <c r="CX10" s="7" t="s">
        <v>58</v>
      </c>
      <c r="CY10" s="5" t="s">
        <v>58</v>
      </c>
      <c r="CZ10" s="5" t="s">
        <v>58</v>
      </c>
      <c r="DA10" s="7" t="s">
        <v>58</v>
      </c>
      <c r="DB10" s="5" t="s">
        <v>58</v>
      </c>
      <c r="DC10" s="5" t="s">
        <v>58</v>
      </c>
      <c r="DD10" s="7" t="s">
        <v>58</v>
      </c>
      <c r="DE10" s="5" t="s">
        <v>58</v>
      </c>
      <c r="DF10" s="5" t="s">
        <v>58</v>
      </c>
      <c r="DG10" s="7" t="s">
        <v>58</v>
      </c>
      <c r="DH10" s="5" t="s">
        <v>58</v>
      </c>
      <c r="DI10" s="5" t="s">
        <v>58</v>
      </c>
      <c r="DJ10" s="7" t="s">
        <v>58</v>
      </c>
      <c r="DK10" s="5" t="s">
        <v>58</v>
      </c>
      <c r="DL10" s="5" t="s">
        <v>58</v>
      </c>
      <c r="DM10" s="7" t="s">
        <v>58</v>
      </c>
      <c r="DN10" s="5" t="s">
        <v>58</v>
      </c>
      <c r="DO10" s="5" t="s">
        <v>58</v>
      </c>
    </row>
    <row r="11" ht="19" customHeight="1" spans="2:119">
      <c r="B11" s="5" t="s">
        <v>140</v>
      </c>
      <c r="C11" s="5" t="s">
        <v>60</v>
      </c>
      <c r="D11" s="5" t="s">
        <v>66</v>
      </c>
      <c r="E11" s="5" t="s">
        <v>60</v>
      </c>
      <c r="F11" s="5" t="s">
        <v>137</v>
      </c>
      <c r="G11" s="5" t="s">
        <v>67</v>
      </c>
      <c r="H11" s="5" t="s">
        <v>62</v>
      </c>
      <c r="I11" s="7" t="s">
        <v>136</v>
      </c>
      <c r="J11" s="5" t="s">
        <v>357</v>
      </c>
      <c r="K11" s="5" t="s">
        <v>67</v>
      </c>
      <c r="L11" s="5" t="s">
        <v>65</v>
      </c>
      <c r="M11" s="5" t="s">
        <v>66</v>
      </c>
      <c r="N11" s="5" t="s">
        <v>60</v>
      </c>
      <c r="O11" s="5" t="s">
        <v>66</v>
      </c>
      <c r="P11" s="5" t="s">
        <v>60</v>
      </c>
      <c r="Q11" s="5" t="s">
        <v>67</v>
      </c>
      <c r="R11" s="5" t="s">
        <v>66</v>
      </c>
      <c r="S11" s="5" t="s">
        <v>60</v>
      </c>
      <c r="T11" s="5" t="s">
        <v>67</v>
      </c>
      <c r="U11" s="5" t="s">
        <v>66</v>
      </c>
      <c r="V11" s="5" t="s">
        <v>60</v>
      </c>
      <c r="W11" s="5" t="s">
        <v>67</v>
      </c>
      <c r="X11" s="5" t="s">
        <v>66</v>
      </c>
      <c r="Y11" s="5" t="s">
        <v>60</v>
      </c>
      <c r="Z11" s="5" t="s">
        <v>67</v>
      </c>
      <c r="AA11" s="5" t="s">
        <v>66</v>
      </c>
      <c r="AB11" s="5" t="s">
        <v>60</v>
      </c>
      <c r="AC11" s="5" t="s">
        <v>67</v>
      </c>
      <c r="AD11" s="5" t="s">
        <v>66</v>
      </c>
      <c r="AE11" s="5" t="s">
        <v>60</v>
      </c>
      <c r="AF11" s="5" t="s">
        <v>67</v>
      </c>
      <c r="AG11" s="5" t="s">
        <v>66</v>
      </c>
      <c r="AH11" s="5" t="s">
        <v>60</v>
      </c>
      <c r="AI11" s="5" t="s">
        <v>67</v>
      </c>
      <c r="AJ11" s="5" t="s">
        <v>66</v>
      </c>
      <c r="AK11" s="5" t="s">
        <v>60</v>
      </c>
      <c r="AL11" s="5" t="s">
        <v>67</v>
      </c>
      <c r="AM11" s="5" t="s">
        <v>66</v>
      </c>
      <c r="AN11" s="5" t="s">
        <v>60</v>
      </c>
      <c r="AO11" s="5" t="s">
        <v>67</v>
      </c>
      <c r="AP11" s="5" t="s">
        <v>66</v>
      </c>
      <c r="AQ11" s="5" t="s">
        <v>60</v>
      </c>
      <c r="AR11" s="5" t="s">
        <v>67</v>
      </c>
      <c r="AS11" s="5" t="s">
        <v>66</v>
      </c>
      <c r="AT11" s="5" t="s">
        <v>60</v>
      </c>
      <c r="AU11" s="5" t="s">
        <v>67</v>
      </c>
      <c r="AV11" s="5" t="s">
        <v>66</v>
      </c>
      <c r="AW11" s="5" t="s">
        <v>60</v>
      </c>
      <c r="AX11" s="5" t="s">
        <v>67</v>
      </c>
      <c r="AY11" s="5" t="s">
        <v>66</v>
      </c>
      <c r="AZ11" s="5" t="s">
        <v>60</v>
      </c>
      <c r="BA11" s="5" t="s">
        <v>67</v>
      </c>
      <c r="BB11" s="5" t="s">
        <v>66</v>
      </c>
      <c r="BC11" s="5" t="s">
        <v>60</v>
      </c>
      <c r="BD11" s="5" t="s">
        <v>67</v>
      </c>
      <c r="BE11" s="5" t="s">
        <v>66</v>
      </c>
      <c r="BF11" s="5" t="s">
        <v>60</v>
      </c>
      <c r="BG11" s="5" t="s">
        <v>67</v>
      </c>
      <c r="BH11" s="5" t="s">
        <v>66</v>
      </c>
      <c r="BI11" s="5" t="s">
        <v>60</v>
      </c>
      <c r="BJ11" s="5" t="s">
        <v>67</v>
      </c>
      <c r="BK11" s="5" t="s">
        <v>66</v>
      </c>
      <c r="BL11" s="5" t="s">
        <v>60</v>
      </c>
      <c r="BM11" s="5" t="s">
        <v>67</v>
      </c>
      <c r="BN11" s="5" t="s">
        <v>66</v>
      </c>
      <c r="BO11" s="5" t="s">
        <v>60</v>
      </c>
      <c r="BP11" s="5" t="s">
        <v>67</v>
      </c>
      <c r="BQ11" s="5" t="s">
        <v>66</v>
      </c>
      <c r="BR11" s="5" t="s">
        <v>60</v>
      </c>
      <c r="BS11" s="5" t="s">
        <v>67</v>
      </c>
      <c r="BT11" s="5" t="s">
        <v>66</v>
      </c>
      <c r="BU11" s="5" t="s">
        <v>60</v>
      </c>
      <c r="BV11" s="5" t="s">
        <v>67</v>
      </c>
      <c r="BW11" s="5" t="s">
        <v>66</v>
      </c>
      <c r="BX11" s="5" t="s">
        <v>60</v>
      </c>
      <c r="BY11" s="5" t="s">
        <v>67</v>
      </c>
      <c r="BZ11" s="5" t="s">
        <v>66</v>
      </c>
      <c r="CA11" s="5" t="s">
        <v>60</v>
      </c>
      <c r="CB11" s="5" t="s">
        <v>67</v>
      </c>
      <c r="CC11" s="5" t="s">
        <v>66</v>
      </c>
      <c r="CD11" s="5" t="s">
        <v>60</v>
      </c>
      <c r="CE11" s="5" t="s">
        <v>67</v>
      </c>
      <c r="CF11" s="5" t="s">
        <v>66</v>
      </c>
      <c r="CG11" s="5" t="s">
        <v>60</v>
      </c>
      <c r="CH11" s="5" t="s">
        <v>67</v>
      </c>
      <c r="CI11" s="5" t="s">
        <v>66</v>
      </c>
      <c r="CJ11" s="5" t="s">
        <v>60</v>
      </c>
      <c r="CK11" s="5" t="s">
        <v>67</v>
      </c>
      <c r="CL11" s="5" t="s">
        <v>66</v>
      </c>
      <c r="CM11" s="5" t="s">
        <v>60</v>
      </c>
      <c r="CN11" s="5" t="s">
        <v>67</v>
      </c>
      <c r="CO11" s="5" t="s">
        <v>66</v>
      </c>
      <c r="CP11" s="5" t="s">
        <v>60</v>
      </c>
      <c r="CQ11" s="5" t="s">
        <v>67</v>
      </c>
      <c r="CR11" s="5" t="s">
        <v>66</v>
      </c>
      <c r="CS11" s="5" t="s">
        <v>60</v>
      </c>
      <c r="CT11" s="5" t="s">
        <v>67</v>
      </c>
      <c r="CU11" s="5" t="s">
        <v>66</v>
      </c>
      <c r="CV11" s="5" t="s">
        <v>60</v>
      </c>
      <c r="CW11" s="5" t="s">
        <v>67</v>
      </c>
      <c r="CX11" s="5" t="s">
        <v>66</v>
      </c>
      <c r="CY11" s="5" t="s">
        <v>60</v>
      </c>
      <c r="CZ11" s="5" t="s">
        <v>67</v>
      </c>
      <c r="DA11" s="5" t="s">
        <v>66</v>
      </c>
      <c r="DB11" s="5" t="s">
        <v>60</v>
      </c>
      <c r="DC11" s="5" t="s">
        <v>67</v>
      </c>
      <c r="DD11" s="5" t="s">
        <v>66</v>
      </c>
      <c r="DE11" s="5" t="s">
        <v>60</v>
      </c>
      <c r="DF11" s="5" t="s">
        <v>67</v>
      </c>
      <c r="DG11" s="5" t="s">
        <v>66</v>
      </c>
      <c r="DH11" s="5" t="s">
        <v>60</v>
      </c>
      <c r="DI11" s="5" t="s">
        <v>67</v>
      </c>
      <c r="DJ11" s="5" t="s">
        <v>66</v>
      </c>
      <c r="DK11" s="5" t="s">
        <v>60</v>
      </c>
      <c r="DL11" s="5" t="s">
        <v>67</v>
      </c>
      <c r="DM11" s="5" t="s">
        <v>66</v>
      </c>
      <c r="DN11" s="5" t="s">
        <v>60</v>
      </c>
      <c r="DO11" s="5" t="s">
        <v>67</v>
      </c>
    </row>
    <row r="12" ht="19" hidden="1" customHeight="1" spans="2:119">
      <c r="B12" s="5" t="s">
        <v>140</v>
      </c>
      <c r="C12" s="5" t="s">
        <v>349</v>
      </c>
      <c r="D12" s="5" t="s">
        <v>349</v>
      </c>
      <c r="E12" s="5" t="s">
        <v>349</v>
      </c>
      <c r="F12" s="5" t="s">
        <v>349</v>
      </c>
      <c r="G12" s="5" t="s">
        <v>349</v>
      </c>
      <c r="H12" s="5" t="s">
        <v>349</v>
      </c>
      <c r="I12" s="5"/>
      <c r="J12" s="5" t="s">
        <v>349</v>
      </c>
      <c r="K12" s="5" t="s">
        <v>349</v>
      </c>
      <c r="L12" s="5" t="s">
        <v>349</v>
      </c>
      <c r="M12" s="5" t="s">
        <v>349</v>
      </c>
      <c r="N12" s="5" t="s">
        <v>349</v>
      </c>
      <c r="O12" s="5" t="s">
        <v>349</v>
      </c>
      <c r="P12" s="5" t="s">
        <v>349</v>
      </c>
      <c r="Q12" s="5" t="s">
        <v>349</v>
      </c>
      <c r="R12" s="5" t="s">
        <v>349</v>
      </c>
      <c r="S12" s="5" t="s">
        <v>349</v>
      </c>
      <c r="T12" s="5" t="s">
        <v>349</v>
      </c>
      <c r="U12" s="5" t="s">
        <v>349</v>
      </c>
      <c r="V12" s="5" t="s">
        <v>349</v>
      </c>
      <c r="W12" s="5" t="s">
        <v>349</v>
      </c>
      <c r="X12" s="5" t="s">
        <v>349</v>
      </c>
      <c r="Y12" s="5" t="s">
        <v>349</v>
      </c>
      <c r="Z12" s="5" t="s">
        <v>349</v>
      </c>
      <c r="AA12" s="5" t="s">
        <v>349</v>
      </c>
      <c r="AB12" s="5" t="s">
        <v>349</v>
      </c>
      <c r="AC12" s="5" t="s">
        <v>349</v>
      </c>
      <c r="AD12" s="5" t="s">
        <v>349</v>
      </c>
      <c r="AE12" s="5" t="s">
        <v>349</v>
      </c>
      <c r="AF12" s="5" t="s">
        <v>349</v>
      </c>
      <c r="AG12" s="5" t="s">
        <v>349</v>
      </c>
      <c r="AH12" s="5" t="s">
        <v>349</v>
      </c>
      <c r="AI12" s="5" t="s">
        <v>349</v>
      </c>
      <c r="AJ12" s="5" t="s">
        <v>349</v>
      </c>
      <c r="AK12" s="5" t="s">
        <v>349</v>
      </c>
      <c r="AL12" s="5" t="s">
        <v>349</v>
      </c>
      <c r="AM12" s="5" t="s">
        <v>349</v>
      </c>
      <c r="AN12" s="5" t="s">
        <v>349</v>
      </c>
      <c r="AO12" s="5" t="s">
        <v>349</v>
      </c>
      <c r="AP12" s="5" t="s">
        <v>349</v>
      </c>
      <c r="AQ12" s="5" t="s">
        <v>349</v>
      </c>
      <c r="AR12" s="5" t="s">
        <v>349</v>
      </c>
      <c r="AS12" s="5" t="s">
        <v>349</v>
      </c>
      <c r="AT12" s="5" t="s">
        <v>349</v>
      </c>
      <c r="AU12" s="5" t="s">
        <v>349</v>
      </c>
      <c r="AV12" s="5" t="s">
        <v>349</v>
      </c>
      <c r="AW12" s="5" t="s">
        <v>349</v>
      </c>
      <c r="AX12" s="5" t="s">
        <v>349</v>
      </c>
      <c r="AY12" s="5" t="s">
        <v>349</v>
      </c>
      <c r="AZ12" s="5" t="s">
        <v>349</v>
      </c>
      <c r="BA12" s="5" t="s">
        <v>349</v>
      </c>
      <c r="BB12" s="5" t="s">
        <v>349</v>
      </c>
      <c r="BC12" s="5" t="s">
        <v>349</v>
      </c>
      <c r="BD12" s="5" t="s">
        <v>349</v>
      </c>
      <c r="BE12" s="5" t="s">
        <v>349</v>
      </c>
      <c r="BF12" s="5" t="s">
        <v>349</v>
      </c>
      <c r="BG12" s="5" t="s">
        <v>349</v>
      </c>
      <c r="BH12" s="5" t="s">
        <v>349</v>
      </c>
      <c r="BI12" s="5" t="s">
        <v>349</v>
      </c>
      <c r="BJ12" s="5" t="s">
        <v>349</v>
      </c>
      <c r="BK12" s="5" t="s">
        <v>349</v>
      </c>
      <c r="BL12" s="5" t="s">
        <v>349</v>
      </c>
      <c r="BM12" s="5" t="s">
        <v>349</v>
      </c>
      <c r="BN12" s="5" t="s">
        <v>349</v>
      </c>
      <c r="BO12" s="5" t="s">
        <v>349</v>
      </c>
      <c r="BP12" s="5" t="s">
        <v>349</v>
      </c>
      <c r="BQ12" s="5" t="s">
        <v>349</v>
      </c>
      <c r="BR12" s="5" t="s">
        <v>349</v>
      </c>
      <c r="BS12" s="5" t="s">
        <v>349</v>
      </c>
      <c r="BT12" s="5" t="s">
        <v>349</v>
      </c>
      <c r="BU12" s="5" t="s">
        <v>349</v>
      </c>
      <c r="BV12" s="5" t="s">
        <v>349</v>
      </c>
      <c r="BW12" s="5" t="s">
        <v>349</v>
      </c>
      <c r="BX12" s="5" t="s">
        <v>349</v>
      </c>
      <c r="BY12" s="5" t="s">
        <v>349</v>
      </c>
      <c r="BZ12" s="5" t="s">
        <v>349</v>
      </c>
      <c r="CA12" s="5" t="s">
        <v>349</v>
      </c>
      <c r="CB12" s="5" t="s">
        <v>349</v>
      </c>
      <c r="CC12" s="5" t="s">
        <v>349</v>
      </c>
      <c r="CD12" s="5" t="s">
        <v>349</v>
      </c>
      <c r="CE12" s="5" t="s">
        <v>349</v>
      </c>
      <c r="CF12" s="5" t="s">
        <v>349</v>
      </c>
      <c r="CG12" s="5" t="s">
        <v>349</v>
      </c>
      <c r="CH12" s="5" t="s">
        <v>349</v>
      </c>
      <c r="CI12" s="5" t="s">
        <v>349</v>
      </c>
      <c r="CJ12" s="5" t="s">
        <v>349</v>
      </c>
      <c r="CK12" s="5" t="s">
        <v>349</v>
      </c>
      <c r="CL12" s="5" t="s">
        <v>349</v>
      </c>
      <c r="CM12" s="5" t="s">
        <v>349</v>
      </c>
      <c r="CN12" s="5" t="s">
        <v>349</v>
      </c>
      <c r="CO12" s="5" t="s">
        <v>349</v>
      </c>
      <c r="CP12" s="5" t="s">
        <v>349</v>
      </c>
      <c r="CQ12" s="5" t="s">
        <v>349</v>
      </c>
      <c r="CR12" s="5" t="s">
        <v>349</v>
      </c>
      <c r="CS12" s="5" t="s">
        <v>349</v>
      </c>
      <c r="CT12" s="5" t="s">
        <v>349</v>
      </c>
      <c r="CU12" s="5" t="s">
        <v>349</v>
      </c>
      <c r="CV12" s="5" t="s">
        <v>349</v>
      </c>
      <c r="CW12" s="5" t="s">
        <v>349</v>
      </c>
      <c r="CX12" s="5" t="s">
        <v>349</v>
      </c>
      <c r="CY12" s="5" t="s">
        <v>349</v>
      </c>
      <c r="CZ12" s="5" t="s">
        <v>349</v>
      </c>
      <c r="DA12" s="5" t="s">
        <v>349</v>
      </c>
      <c r="DB12" s="5" t="s">
        <v>349</v>
      </c>
      <c r="DC12" s="5" t="s">
        <v>349</v>
      </c>
      <c r="DD12" s="5" t="s">
        <v>349</v>
      </c>
      <c r="DE12" s="5" t="s">
        <v>349</v>
      </c>
      <c r="DF12" s="5" t="s">
        <v>349</v>
      </c>
      <c r="DG12" s="5" t="s">
        <v>349</v>
      </c>
      <c r="DH12" s="5" t="s">
        <v>349</v>
      </c>
      <c r="DI12" s="5" t="s">
        <v>349</v>
      </c>
      <c r="DJ12" s="5" t="s">
        <v>349</v>
      </c>
      <c r="DK12" s="5" t="s">
        <v>349</v>
      </c>
      <c r="DL12" s="5" t="s">
        <v>349</v>
      </c>
      <c r="DM12" s="5" t="s">
        <v>349</v>
      </c>
      <c r="DN12" s="5" t="s">
        <v>349</v>
      </c>
      <c r="DO12" s="5" t="s">
        <v>349</v>
      </c>
    </row>
    <row r="13" ht="17" customHeight="1" spans="1:119">
      <c r="A13" s="1" t="s">
        <v>358</v>
      </c>
      <c r="B13" s="5" t="s">
        <v>69</v>
      </c>
      <c r="C13" s="8">
        <v>5103791.19549343</v>
      </c>
      <c r="D13" s="9"/>
      <c r="E13" s="9"/>
      <c r="F13" s="9"/>
      <c r="G13" s="9"/>
      <c r="H13" s="9"/>
      <c r="I13" s="12">
        <v>4374736.906227</v>
      </c>
      <c r="J13" s="8">
        <f ca="1" t="shared" ref="J13:J35" si="0">N13-L13</f>
        <v>4667883.19549343</v>
      </c>
      <c r="K13" s="10">
        <f ca="1" t="shared" ref="K13:K43" si="1">J13/I13-1</f>
        <v>0.0670088957462021</v>
      </c>
      <c r="L13" s="13">
        <f>298812+30183+5023+1890</f>
        <v>335908</v>
      </c>
      <c r="M13" s="8">
        <v>4747367.10219829</v>
      </c>
      <c r="N13" s="8">
        <f ca="1" t="shared" ref="N13:N38" si="2">SUMIF($O$11:$DO$11,$N$11,O13:DN13)</f>
        <v>5003791.19549343</v>
      </c>
      <c r="O13" s="8">
        <v>37844.8372532925</v>
      </c>
      <c r="P13" s="8">
        <v>40434.8946452962</v>
      </c>
      <c r="Q13" s="10">
        <v>0.068438856657479</v>
      </c>
      <c r="R13" s="8">
        <v>594089.16</v>
      </c>
      <c r="S13" s="8">
        <v>616168</v>
      </c>
      <c r="T13" s="10">
        <v>0.037164185927917</v>
      </c>
      <c r="U13" s="9"/>
      <c r="V13" s="8">
        <v>2405</v>
      </c>
      <c r="W13" s="9"/>
      <c r="X13" s="8">
        <v>280858.4861</v>
      </c>
      <c r="Y13" s="8">
        <v>222196</v>
      </c>
      <c r="Z13" s="10">
        <v>-0.208868483607482</v>
      </c>
      <c r="AA13" s="8">
        <v>147044.09108</v>
      </c>
      <c r="AB13" s="8">
        <v>169571.25</v>
      </c>
      <c r="AC13" s="10">
        <v>0.153200028335338</v>
      </c>
      <c r="AD13" s="8">
        <v>149.81</v>
      </c>
      <c r="AE13" s="8">
        <v>299.61</v>
      </c>
      <c r="AF13" s="10">
        <v>0.99993324878179</v>
      </c>
      <c r="AG13" s="8">
        <v>392.6</v>
      </c>
      <c r="AH13" s="8">
        <v>432.82</v>
      </c>
      <c r="AI13" s="10">
        <v>0.102445236882323</v>
      </c>
      <c r="AJ13" s="8">
        <v>641.31</v>
      </c>
      <c r="AK13" s="8">
        <v>505</v>
      </c>
      <c r="AL13" s="10">
        <v>-0.212549313124698</v>
      </c>
      <c r="AM13" s="9"/>
      <c r="AN13" s="9"/>
      <c r="AO13" s="9"/>
      <c r="AP13" s="8">
        <v>44187.07</v>
      </c>
      <c r="AQ13" s="8">
        <v>54500</v>
      </c>
      <c r="AR13" s="10">
        <v>0.233392483366741</v>
      </c>
      <c r="AS13" s="9"/>
      <c r="AT13" s="9"/>
      <c r="AU13" s="9"/>
      <c r="AV13" s="8">
        <v>8099</v>
      </c>
      <c r="AW13" s="8">
        <v>9000</v>
      </c>
      <c r="AX13" s="10">
        <v>0.111248302259538</v>
      </c>
      <c r="AY13" s="8">
        <v>194733.56</v>
      </c>
      <c r="AZ13" s="8">
        <v>183630</v>
      </c>
      <c r="BA13" s="10">
        <v>-0.057019242086469</v>
      </c>
      <c r="BB13" s="8">
        <v>421051.84</v>
      </c>
      <c r="BC13" s="8">
        <v>489562.43</v>
      </c>
      <c r="BD13" s="10">
        <v>0.162712957150359</v>
      </c>
      <c r="BE13" s="8">
        <v>16753.75</v>
      </c>
      <c r="BF13" s="8">
        <v>30000</v>
      </c>
      <c r="BG13" s="10">
        <v>0.790643885697232</v>
      </c>
      <c r="BH13" s="8">
        <v>103725.96</v>
      </c>
      <c r="BI13" s="8">
        <v>126591</v>
      </c>
      <c r="BJ13" s="10">
        <v>0.220437005355265</v>
      </c>
      <c r="BK13" s="8">
        <v>62569.1</v>
      </c>
      <c r="BL13" s="8">
        <v>65600</v>
      </c>
      <c r="BM13" s="10">
        <v>0.048440843803091</v>
      </c>
      <c r="BN13" s="8">
        <v>507148.25</v>
      </c>
      <c r="BO13" s="8">
        <v>420000</v>
      </c>
      <c r="BP13" s="10">
        <v>-0.171839792407841</v>
      </c>
      <c r="BQ13" s="8">
        <v>463720.58</v>
      </c>
      <c r="BR13" s="8">
        <v>670000</v>
      </c>
      <c r="BS13" s="10">
        <v>0.444835594745439</v>
      </c>
      <c r="BT13" s="8">
        <v>47741.550354</v>
      </c>
      <c r="BU13" s="8">
        <v>67021.09</v>
      </c>
      <c r="BV13" s="10">
        <v>0.403831452959606</v>
      </c>
      <c r="BW13" s="8">
        <v>14423.62</v>
      </c>
      <c r="BX13" s="8">
        <v>20200.3</v>
      </c>
      <c r="BY13" s="10">
        <v>0.400501399787294</v>
      </c>
      <c r="BZ13" s="8">
        <v>4212.6</v>
      </c>
      <c r="CA13" s="8">
        <v>5600</v>
      </c>
      <c r="CB13" s="10">
        <v>0.329345297441011</v>
      </c>
      <c r="CC13" s="8">
        <v>2553.97</v>
      </c>
      <c r="CD13" s="8">
        <v>3000</v>
      </c>
      <c r="CE13" s="10">
        <v>0.17464183212802</v>
      </c>
      <c r="CF13" s="8">
        <v>16297.517411</v>
      </c>
      <c r="CG13" s="8">
        <v>10000.8008481323</v>
      </c>
      <c r="CH13" s="10">
        <v>-0.386360474670685</v>
      </c>
      <c r="CI13" s="8">
        <v>21392.52</v>
      </c>
      <c r="CJ13" s="8">
        <v>27000</v>
      </c>
      <c r="CK13" s="10">
        <v>0.262123396402107</v>
      </c>
      <c r="CL13" s="8">
        <v>32091</v>
      </c>
      <c r="CM13" s="8">
        <v>50073</v>
      </c>
      <c r="CN13" s="10">
        <v>0.560344021688324</v>
      </c>
      <c r="CO13" s="8">
        <v>317732.62</v>
      </c>
      <c r="CP13" s="8">
        <v>350000</v>
      </c>
      <c r="CQ13" s="10">
        <v>0.101555137775907</v>
      </c>
      <c r="CR13" s="8">
        <v>18124.63</v>
      </c>
      <c r="CS13" s="8">
        <v>23000</v>
      </c>
      <c r="CT13" s="10">
        <v>0.268991422169721</v>
      </c>
      <c r="CU13" s="8">
        <v>6057</v>
      </c>
      <c r="CV13" s="8">
        <v>5000</v>
      </c>
      <c r="CW13" s="10">
        <v>-0.17450883275549</v>
      </c>
      <c r="CX13" s="8">
        <v>1055095.65</v>
      </c>
      <c r="CY13" s="8">
        <v>1000000</v>
      </c>
      <c r="CZ13" s="10">
        <v>-0.052218630604723</v>
      </c>
      <c r="DA13" s="9"/>
      <c r="DB13" s="9"/>
      <c r="DC13" s="9"/>
      <c r="DD13" s="8">
        <v>5157.55</v>
      </c>
      <c r="DE13" s="8">
        <v>10000</v>
      </c>
      <c r="DF13" s="10">
        <v>0.938905100289866</v>
      </c>
      <c r="DG13" s="8">
        <v>323477.47</v>
      </c>
      <c r="DH13" s="8">
        <v>300000</v>
      </c>
      <c r="DI13" s="10">
        <f t="shared" ref="DI13:DI18" si="3">DH13/DG13-1</f>
        <v>-0.0725783777151465</v>
      </c>
      <c r="DJ13" s="9"/>
      <c r="DK13" s="9"/>
      <c r="DL13" s="9"/>
      <c r="DM13" s="9"/>
      <c r="DN13" s="8">
        <v>32000</v>
      </c>
      <c r="DO13" s="9"/>
    </row>
    <row r="14" ht="17" customHeight="1" spans="1:119">
      <c r="A14" s="1" t="s">
        <v>359</v>
      </c>
      <c r="B14" s="5" t="s">
        <v>72</v>
      </c>
      <c r="C14" s="8">
        <v>4554374.19901382</v>
      </c>
      <c r="D14" s="9"/>
      <c r="E14" s="9"/>
      <c r="F14" s="9"/>
      <c r="G14" s="9"/>
      <c r="H14" s="9"/>
      <c r="I14" s="14">
        <v>3932190.34781549</v>
      </c>
      <c r="J14" s="8">
        <f ca="1" t="shared" si="0"/>
        <v>4159144.19901382</v>
      </c>
      <c r="K14" s="10">
        <f ca="1" t="shared" si="1"/>
        <v>0.0577169035889662</v>
      </c>
      <c r="L14" s="13">
        <f>298812-4665-6800-5000+6300+5023+1890</f>
        <v>295560</v>
      </c>
      <c r="M14" s="8">
        <v>4256895.77610826</v>
      </c>
      <c r="N14" s="8">
        <f ca="1" t="shared" si="2"/>
        <v>4454704.19901382</v>
      </c>
      <c r="O14" s="8">
        <v>5471.6102392592</v>
      </c>
      <c r="P14" s="8">
        <v>6552.66559665223</v>
      </c>
      <c r="Q14" s="10">
        <v>0.197575359011572</v>
      </c>
      <c r="R14" s="8">
        <v>476223.79</v>
      </c>
      <c r="S14" s="8">
        <v>496153.38</v>
      </c>
      <c r="T14" s="10">
        <v>0.041849211271029</v>
      </c>
      <c r="U14" s="9"/>
      <c r="V14" s="8">
        <v>2628</v>
      </c>
      <c r="W14" s="9"/>
      <c r="X14" s="8">
        <v>228802.49371</v>
      </c>
      <c r="Y14" s="8">
        <v>182554</v>
      </c>
      <c r="Z14" s="10">
        <v>-0.202132821894059</v>
      </c>
      <c r="AA14" s="8">
        <v>140339.818675</v>
      </c>
      <c r="AB14" s="8">
        <v>161778.267</v>
      </c>
      <c r="AC14" s="10">
        <v>0.152760980649742</v>
      </c>
      <c r="AD14" s="8">
        <v>214.51</v>
      </c>
      <c r="AE14" s="8">
        <v>214.51</v>
      </c>
      <c r="AF14" s="9"/>
      <c r="AG14" s="8">
        <v>112.26</v>
      </c>
      <c r="AH14" s="8">
        <v>115.87</v>
      </c>
      <c r="AI14" s="10">
        <v>0.032157491537502</v>
      </c>
      <c r="AJ14" s="9"/>
      <c r="AK14" s="9"/>
      <c r="AL14" s="9"/>
      <c r="AM14" s="9"/>
      <c r="AN14" s="9"/>
      <c r="AO14" s="9"/>
      <c r="AP14" s="8">
        <v>26509.48</v>
      </c>
      <c r="AQ14" s="8">
        <v>32490</v>
      </c>
      <c r="AR14" s="10">
        <v>0.225599295044641</v>
      </c>
      <c r="AS14" s="9"/>
      <c r="AT14" s="9"/>
      <c r="AU14" s="9"/>
      <c r="AV14" s="8">
        <v>6566.21</v>
      </c>
      <c r="AW14" s="8">
        <v>7747.62</v>
      </c>
      <c r="AX14" s="10">
        <v>0.179922664672619</v>
      </c>
      <c r="AY14" s="8">
        <v>185502.65</v>
      </c>
      <c r="AZ14" s="8">
        <v>169858.6</v>
      </c>
      <c r="BA14" s="10">
        <v>-0.084333296586329</v>
      </c>
      <c r="BB14" s="8">
        <v>330158.669992</v>
      </c>
      <c r="BC14" s="8">
        <v>394272.55415</v>
      </c>
      <c r="BD14" s="10">
        <v>0.194191126828666</v>
      </c>
      <c r="BE14" s="8">
        <v>12018.15</v>
      </c>
      <c r="BF14" s="8">
        <v>22170.64</v>
      </c>
      <c r="BG14" s="10">
        <v>0.844763129100569</v>
      </c>
      <c r="BH14" s="8">
        <v>98412.28</v>
      </c>
      <c r="BI14" s="8">
        <v>116501.47</v>
      </c>
      <c r="BJ14" s="10">
        <v>0.183810292780535</v>
      </c>
      <c r="BK14" s="8">
        <v>51031.9</v>
      </c>
      <c r="BL14" s="8">
        <v>51530</v>
      </c>
      <c r="BM14" s="10">
        <v>0.009760561531121</v>
      </c>
      <c r="BN14" s="8">
        <v>484915.26</v>
      </c>
      <c r="BO14" s="8">
        <v>394153.56</v>
      </c>
      <c r="BP14" s="10">
        <v>-0.187170228464247</v>
      </c>
      <c r="BQ14" s="8">
        <v>451556.85</v>
      </c>
      <c r="BR14" s="8">
        <v>646081</v>
      </c>
      <c r="BS14" s="10">
        <v>0.430785514603532</v>
      </c>
      <c r="BT14" s="8">
        <v>37757.76</v>
      </c>
      <c r="BU14" s="8">
        <v>49656.5</v>
      </c>
      <c r="BV14" s="10">
        <v>0.315133630808607</v>
      </c>
      <c r="BW14" s="8">
        <v>14931.07</v>
      </c>
      <c r="BX14" s="8">
        <v>18177.15</v>
      </c>
      <c r="BY14" s="10">
        <v>0.217404378922609</v>
      </c>
      <c r="BZ14" s="8">
        <v>3879.36</v>
      </c>
      <c r="CA14" s="8">
        <v>4765.14</v>
      </c>
      <c r="CB14" s="10">
        <v>0.22833147735709</v>
      </c>
      <c r="CC14" s="8">
        <v>2235.03</v>
      </c>
      <c r="CD14" s="8">
        <v>2629</v>
      </c>
      <c r="CE14" s="10">
        <v>0.176270564600922</v>
      </c>
      <c r="CF14" s="8">
        <v>16045.063492</v>
      </c>
      <c r="CG14" s="8">
        <v>9684.74226716667</v>
      </c>
      <c r="CH14" s="10">
        <v>-0.396403618346824</v>
      </c>
      <c r="CI14" s="8">
        <v>15446.11</v>
      </c>
      <c r="CJ14" s="8">
        <v>19756</v>
      </c>
      <c r="CK14" s="10">
        <v>0.279027535088122</v>
      </c>
      <c r="CL14" s="8">
        <v>29047</v>
      </c>
      <c r="CM14" s="8">
        <v>42309.67</v>
      </c>
      <c r="CN14" s="10">
        <v>0.4565934519916</v>
      </c>
      <c r="CO14" s="8">
        <v>248687.74</v>
      </c>
      <c r="CP14" s="8">
        <v>275700</v>
      </c>
      <c r="CQ14" s="10">
        <v>0.108619186454467</v>
      </c>
      <c r="CR14" s="8">
        <v>9063.63</v>
      </c>
      <c r="CS14" s="8">
        <v>11794.08</v>
      </c>
      <c r="CT14" s="10">
        <v>0.301253471291304</v>
      </c>
      <c r="CU14" s="8">
        <v>5647</v>
      </c>
      <c r="CV14" s="8">
        <v>4250</v>
      </c>
      <c r="CW14" s="10">
        <v>-0.247387993624934</v>
      </c>
      <c r="CX14" s="8">
        <v>1049404.91</v>
      </c>
      <c r="CY14" s="8">
        <v>993792.14</v>
      </c>
      <c r="CZ14" s="10">
        <v>-0.052994577660209</v>
      </c>
      <c r="DA14" s="9"/>
      <c r="DB14" s="9"/>
      <c r="DC14" s="9"/>
      <c r="DD14" s="8">
        <v>3703.62</v>
      </c>
      <c r="DE14" s="8">
        <v>6444.64</v>
      </c>
      <c r="DF14" s="10">
        <v>0.74009212608205</v>
      </c>
      <c r="DG14" s="8">
        <v>323211.55</v>
      </c>
      <c r="DH14" s="8">
        <v>298943</v>
      </c>
      <c r="DI14" s="10">
        <f t="shared" si="3"/>
        <v>-0.0750856521061825</v>
      </c>
      <c r="DJ14" s="9"/>
      <c r="DK14" s="9"/>
      <c r="DL14" s="9"/>
      <c r="DM14" s="9"/>
      <c r="DN14" s="8">
        <v>32000</v>
      </c>
      <c r="DO14" s="9"/>
    </row>
    <row r="15" ht="17" customHeight="1" spans="1:119">
      <c r="A15" s="1" t="s">
        <v>360</v>
      </c>
      <c r="B15" s="5" t="s">
        <v>75</v>
      </c>
      <c r="C15" s="8">
        <v>19976.597075331</v>
      </c>
      <c r="D15" s="9"/>
      <c r="E15" s="9"/>
      <c r="F15" s="9"/>
      <c r="G15" s="9"/>
      <c r="H15" s="9"/>
      <c r="I15" s="14">
        <v>16648.089271</v>
      </c>
      <c r="J15" s="8">
        <f ca="1" t="shared" si="0"/>
        <v>19921.597075331</v>
      </c>
      <c r="K15" s="10">
        <f ca="1" t="shared" si="1"/>
        <v>0.196629640257474</v>
      </c>
      <c r="L15" s="15"/>
      <c r="M15" s="8">
        <v>16187.510745</v>
      </c>
      <c r="N15" s="8">
        <f ca="1" t="shared" si="2"/>
        <v>19921.597075331</v>
      </c>
      <c r="O15" s="8">
        <v>1213.65</v>
      </c>
      <c r="P15" s="8">
        <v>1212.94707533104</v>
      </c>
      <c r="Q15" s="10">
        <v>-0.000579182358142</v>
      </c>
      <c r="R15" s="8">
        <v>1496.445</v>
      </c>
      <c r="S15" s="8">
        <v>2404.18</v>
      </c>
      <c r="T15" s="10">
        <v>0.606594295146163</v>
      </c>
      <c r="U15" s="8">
        <v>0.92</v>
      </c>
      <c r="V15" s="16">
        <v>2.48</v>
      </c>
      <c r="W15" s="10">
        <v>1.69565217391304</v>
      </c>
      <c r="X15" s="8">
        <v>3875.53</v>
      </c>
      <c r="Y15" s="16">
        <v>5484</v>
      </c>
      <c r="Z15" s="10">
        <v>0.41503226655451</v>
      </c>
      <c r="AA15" s="8">
        <v>404.717923</v>
      </c>
      <c r="AB15" s="8">
        <v>399.11</v>
      </c>
      <c r="AC15" s="10">
        <v>-0.013856374233271</v>
      </c>
      <c r="AD15" s="8">
        <v>30.41</v>
      </c>
      <c r="AE15" s="16">
        <v>43.8</v>
      </c>
      <c r="AF15" s="10">
        <v>0.440315685629727</v>
      </c>
      <c r="AG15" s="8">
        <v>135.34</v>
      </c>
      <c r="AH15" s="16">
        <v>137.77</v>
      </c>
      <c r="AI15" s="10">
        <v>0.017954780552682</v>
      </c>
      <c r="AJ15" s="8">
        <v>36.19</v>
      </c>
      <c r="AK15" s="8">
        <v>48.62</v>
      </c>
      <c r="AL15" s="10">
        <v>0.343465045592705</v>
      </c>
      <c r="AM15" s="8">
        <v>1.83</v>
      </c>
      <c r="AN15" s="16">
        <v>2</v>
      </c>
      <c r="AO15" s="10">
        <v>0.092896174863388</v>
      </c>
      <c r="AP15" s="8">
        <v>572.37</v>
      </c>
      <c r="AQ15" s="8">
        <v>652.5</v>
      </c>
      <c r="AR15" s="10">
        <v>0.139996855181089</v>
      </c>
      <c r="AS15" s="8">
        <v>157.08</v>
      </c>
      <c r="AT15" s="16">
        <v>160</v>
      </c>
      <c r="AU15" s="10">
        <v>0.018589253883371</v>
      </c>
      <c r="AV15" s="8">
        <v>66.81</v>
      </c>
      <c r="AW15" s="16">
        <v>76</v>
      </c>
      <c r="AX15" s="10">
        <v>0.137554258344559</v>
      </c>
      <c r="AY15" s="8">
        <v>628.76</v>
      </c>
      <c r="AZ15" s="8">
        <v>658.61</v>
      </c>
      <c r="BA15" s="10">
        <v>0.047474394045423</v>
      </c>
      <c r="BB15" s="8">
        <v>2199.19</v>
      </c>
      <c r="BC15" s="8">
        <v>2289.23</v>
      </c>
      <c r="BD15" s="10">
        <v>0.040942346955015</v>
      </c>
      <c r="BE15" s="8">
        <v>103.93</v>
      </c>
      <c r="BF15" s="8">
        <v>187.5</v>
      </c>
      <c r="BG15" s="10">
        <v>0.804098912729722</v>
      </c>
      <c r="BH15" s="8">
        <v>377.85</v>
      </c>
      <c r="BI15" s="8">
        <v>438.35</v>
      </c>
      <c r="BJ15" s="10">
        <v>0.160116448326055</v>
      </c>
      <c r="BK15" s="8">
        <v>143.16</v>
      </c>
      <c r="BL15" s="8">
        <v>162</v>
      </c>
      <c r="BM15" s="10">
        <v>0.131601005867561</v>
      </c>
      <c r="BN15" s="8">
        <v>614.45</v>
      </c>
      <c r="BO15" s="8">
        <v>638.35</v>
      </c>
      <c r="BP15" s="10">
        <v>0.038896574172024</v>
      </c>
      <c r="BQ15" s="8">
        <v>169.36</v>
      </c>
      <c r="BR15" s="8">
        <v>456.74</v>
      </c>
      <c r="BS15" s="10">
        <v>1.69685876239962</v>
      </c>
      <c r="BT15" s="8">
        <v>144.62</v>
      </c>
      <c r="BU15" s="8">
        <v>308.47</v>
      </c>
      <c r="BV15" s="10">
        <v>1.13296916055871</v>
      </c>
      <c r="BW15" s="8">
        <v>44.47</v>
      </c>
      <c r="BX15" s="16">
        <v>10.02</v>
      </c>
      <c r="BY15" s="10">
        <v>-0.774679559253429</v>
      </c>
      <c r="BZ15" s="8">
        <v>56.3</v>
      </c>
      <c r="CA15" s="16">
        <v>70.79</v>
      </c>
      <c r="CB15" s="10">
        <v>0.257371225577265</v>
      </c>
      <c r="CC15" s="8">
        <v>11.08</v>
      </c>
      <c r="CD15" s="16">
        <v>13.2</v>
      </c>
      <c r="CE15" s="10">
        <v>0.191335740072202</v>
      </c>
      <c r="CF15" s="8">
        <v>44.247822</v>
      </c>
      <c r="CG15" s="16">
        <v>39.5</v>
      </c>
      <c r="CH15" s="10">
        <v>-0.107300693805901</v>
      </c>
      <c r="CI15" s="8">
        <v>31.19</v>
      </c>
      <c r="CJ15" s="16">
        <v>100</v>
      </c>
      <c r="CK15" s="10">
        <v>2.20615581917281</v>
      </c>
      <c r="CL15" s="8">
        <v>92</v>
      </c>
      <c r="CM15" s="16">
        <v>120</v>
      </c>
      <c r="CN15" s="10">
        <v>0.304347826086957</v>
      </c>
      <c r="CO15" s="8">
        <v>2306.82</v>
      </c>
      <c r="CP15" s="16">
        <v>2477.3</v>
      </c>
      <c r="CQ15" s="10">
        <v>0.073902601850166</v>
      </c>
      <c r="CR15" s="8">
        <v>272.77</v>
      </c>
      <c r="CS15" s="8">
        <v>303.36</v>
      </c>
      <c r="CT15" s="10">
        <v>0.112145763830333</v>
      </c>
      <c r="CU15" s="8">
        <v>3</v>
      </c>
      <c r="CV15" s="16">
        <v>10</v>
      </c>
      <c r="CW15" s="10">
        <v>2.33333333333333</v>
      </c>
      <c r="CX15" s="8">
        <v>830.1</v>
      </c>
      <c r="CY15" s="16">
        <v>753.17</v>
      </c>
      <c r="CZ15" s="10">
        <v>-0.092675581255271</v>
      </c>
      <c r="DA15" s="9"/>
      <c r="DB15" s="15"/>
      <c r="DC15" s="9"/>
      <c r="DD15" s="8">
        <v>12.14</v>
      </c>
      <c r="DE15" s="16">
        <v>42.83</v>
      </c>
      <c r="DF15" s="10">
        <v>2.52800658978583</v>
      </c>
      <c r="DG15" s="8">
        <v>110.78</v>
      </c>
      <c r="DH15" s="16">
        <v>194</v>
      </c>
      <c r="DI15" s="10">
        <f t="shared" si="3"/>
        <v>0.751218631521935</v>
      </c>
      <c r="DJ15" s="9"/>
      <c r="DK15" s="15"/>
      <c r="DL15" s="9"/>
      <c r="DM15" s="9"/>
      <c r="DN15" s="16">
        <v>24.77</v>
      </c>
      <c r="DO15" s="9"/>
    </row>
    <row r="16" ht="17" customHeight="1" spans="1:119">
      <c r="A16" s="1" t="s">
        <v>361</v>
      </c>
      <c r="B16" s="5" t="s">
        <v>77</v>
      </c>
      <c r="C16" s="8">
        <v>439738.272864111</v>
      </c>
      <c r="D16" s="9"/>
      <c r="E16" s="9"/>
      <c r="F16" s="9"/>
      <c r="G16" s="9"/>
      <c r="H16" s="9"/>
      <c r="I16" s="12">
        <f>SUM(I17:I20)</f>
        <v>365349.336226623</v>
      </c>
      <c r="J16" s="8">
        <f ca="1" t="shared" si="0"/>
        <v>412605.272834111</v>
      </c>
      <c r="K16" s="10">
        <f ca="1" t="shared" si="1"/>
        <v>0.129344525695746</v>
      </c>
      <c r="L16" s="12">
        <f>SUM(L17:L20)</f>
        <v>26748</v>
      </c>
      <c r="M16" s="8">
        <v>393662.857130086</v>
      </c>
      <c r="N16" s="8">
        <f ca="1" t="shared" si="2"/>
        <v>439353.272834111</v>
      </c>
      <c r="O16" s="8">
        <v>67621.7179069137</v>
      </c>
      <c r="P16" s="8">
        <v>68591.4004680797</v>
      </c>
      <c r="Q16" s="10">
        <v>0.01433980962301</v>
      </c>
      <c r="R16" s="8">
        <v>90097.6704071722</v>
      </c>
      <c r="S16" s="8">
        <v>88394.4218010881</v>
      </c>
      <c r="T16" s="10">
        <v>-0.018904468876795</v>
      </c>
      <c r="U16" s="8">
        <v>2311.65</v>
      </c>
      <c r="V16" s="8">
        <v>4334.9718</v>
      </c>
      <c r="W16" s="10">
        <v>0.875271689053273</v>
      </c>
      <c r="X16" s="8">
        <v>22479.3823</v>
      </c>
      <c r="Y16" s="8">
        <v>28384.995</v>
      </c>
      <c r="Z16" s="10">
        <v>0.262712410029167</v>
      </c>
      <c r="AA16" s="8">
        <v>2810.875184</v>
      </c>
      <c r="AB16" s="8">
        <v>3181.015</v>
      </c>
      <c r="AC16" s="10">
        <v>0.131681341849293</v>
      </c>
      <c r="AD16" s="8">
        <v>124.31</v>
      </c>
      <c r="AE16" s="8">
        <v>142.1</v>
      </c>
      <c r="AF16" s="10">
        <v>0.143109967017939</v>
      </c>
      <c r="AG16" s="8">
        <v>173.42</v>
      </c>
      <c r="AH16" s="8">
        <v>202.3</v>
      </c>
      <c r="AI16" s="10">
        <v>0.166532118556107</v>
      </c>
      <c r="AJ16" s="8">
        <v>718.43</v>
      </c>
      <c r="AK16" s="8">
        <v>830.33</v>
      </c>
      <c r="AL16" s="10">
        <v>0.155756301936167</v>
      </c>
      <c r="AM16" s="8">
        <v>898.42</v>
      </c>
      <c r="AN16" s="8">
        <v>570.2</v>
      </c>
      <c r="AO16" s="10">
        <v>-0.365330246432626</v>
      </c>
      <c r="AP16" s="8">
        <v>12055.17</v>
      </c>
      <c r="AQ16" s="8">
        <v>13137.22</v>
      </c>
      <c r="AR16" s="10">
        <v>0.089758170146087</v>
      </c>
      <c r="AS16" s="8">
        <v>524.34</v>
      </c>
      <c r="AT16" s="8">
        <v>552.01</v>
      </c>
      <c r="AU16" s="10">
        <v>0.052771102719609</v>
      </c>
      <c r="AV16" s="8">
        <v>1358.36</v>
      </c>
      <c r="AW16" s="8">
        <v>1203.38</v>
      </c>
      <c r="AX16" s="10">
        <v>-0.114093465649754</v>
      </c>
      <c r="AY16" s="8">
        <v>8361.02</v>
      </c>
      <c r="AZ16" s="8">
        <v>9662.60671333333</v>
      </c>
      <c r="BA16" s="10">
        <v>0.155673196970386</v>
      </c>
      <c r="BB16" s="8">
        <v>66936.630519</v>
      </c>
      <c r="BC16" s="8">
        <v>72555.9772642767</v>
      </c>
      <c r="BD16" s="10">
        <v>0.083950248193053</v>
      </c>
      <c r="BE16" s="8">
        <v>4021.3</v>
      </c>
      <c r="BF16" s="8">
        <v>6198.48690333333</v>
      </c>
      <c r="BG16" s="10">
        <v>0.541413697892058</v>
      </c>
      <c r="BH16" s="8">
        <v>8342.72</v>
      </c>
      <c r="BI16" s="8">
        <v>9155.01</v>
      </c>
      <c r="BJ16" s="10">
        <v>0.097365127919911</v>
      </c>
      <c r="BK16" s="8">
        <v>12400.94</v>
      </c>
      <c r="BL16" s="8">
        <v>11725.758</v>
      </c>
      <c r="BM16" s="10">
        <v>-0.054446033929686</v>
      </c>
      <c r="BN16" s="8">
        <v>18741.17</v>
      </c>
      <c r="BO16" s="8">
        <v>20906.05</v>
      </c>
      <c r="BP16" s="10">
        <v>0.115514666373551</v>
      </c>
      <c r="BQ16" s="8">
        <v>9105.102</v>
      </c>
      <c r="BR16" s="8">
        <v>17084.72232</v>
      </c>
      <c r="BS16" s="10">
        <v>0.876389997607935</v>
      </c>
      <c r="BT16" s="8">
        <v>9284.22723</v>
      </c>
      <c r="BU16" s="8">
        <v>12829.1038883333</v>
      </c>
      <c r="BV16" s="10">
        <v>0.381817093713391</v>
      </c>
      <c r="BW16" s="8">
        <v>1977.76</v>
      </c>
      <c r="BX16" s="8">
        <v>3055.12333333333</v>
      </c>
      <c r="BY16" s="10">
        <v>0.544739166194753</v>
      </c>
      <c r="BZ16" s="8">
        <v>667.28</v>
      </c>
      <c r="CA16" s="8">
        <v>780.466666666667</v>
      </c>
      <c r="CB16" s="10">
        <v>0.169623945969708</v>
      </c>
      <c r="CC16" s="8">
        <v>167.99</v>
      </c>
      <c r="CD16" s="8">
        <v>178.66</v>
      </c>
      <c r="CE16" s="10">
        <v>0.063515685457468</v>
      </c>
      <c r="CF16" s="8">
        <v>699.971583</v>
      </c>
      <c r="CG16" s="8">
        <v>708.639217333333</v>
      </c>
      <c r="CH16" s="10">
        <v>0.012382837452036</v>
      </c>
      <c r="CI16" s="8">
        <v>3463.04</v>
      </c>
      <c r="CJ16" s="8">
        <v>3970.85</v>
      </c>
      <c r="CK16" s="10">
        <v>0.146637058769174</v>
      </c>
      <c r="CL16" s="8">
        <v>6908.13</v>
      </c>
      <c r="CM16" s="8">
        <v>7599.48445833333</v>
      </c>
      <c r="CN16" s="10">
        <v>0.100078379870288</v>
      </c>
      <c r="CO16" s="8">
        <v>30609.42</v>
      </c>
      <c r="CP16" s="8">
        <v>33489.6</v>
      </c>
      <c r="CQ16" s="10">
        <v>0.094094563046278</v>
      </c>
      <c r="CR16" s="8">
        <v>4555.62</v>
      </c>
      <c r="CS16" s="8">
        <v>5324.62</v>
      </c>
      <c r="CT16" s="10">
        <v>0.168802490111115</v>
      </c>
      <c r="CU16" s="8">
        <v>404</v>
      </c>
      <c r="CV16" s="8">
        <v>687</v>
      </c>
      <c r="CW16" s="10">
        <v>0.700495049504951</v>
      </c>
      <c r="CX16" s="8">
        <v>3990.87</v>
      </c>
      <c r="CY16" s="8">
        <v>4781.32</v>
      </c>
      <c r="CZ16" s="10">
        <v>0.198064582409349</v>
      </c>
      <c r="DA16" s="9"/>
      <c r="DB16" s="8">
        <v>5249.12</v>
      </c>
      <c r="DC16" s="9"/>
      <c r="DD16" s="8">
        <v>1429.33</v>
      </c>
      <c r="DE16" s="8">
        <v>2454.71</v>
      </c>
      <c r="DF16" s="10">
        <v>0.717385068528611</v>
      </c>
      <c r="DG16" s="8">
        <v>422.59</v>
      </c>
      <c r="DH16" s="8">
        <v>1333</v>
      </c>
      <c r="DI16" s="10">
        <f t="shared" si="3"/>
        <v>2.15435765162451</v>
      </c>
      <c r="DJ16" s="9"/>
      <c r="DK16" s="9"/>
      <c r="DL16" s="9"/>
      <c r="DM16" s="9"/>
      <c r="DN16" s="8">
        <v>98.62</v>
      </c>
      <c r="DO16" s="9"/>
    </row>
    <row r="17" ht="17" customHeight="1" spans="1:119">
      <c r="A17" s="1" t="s">
        <v>362</v>
      </c>
      <c r="B17" s="5" t="s">
        <v>78</v>
      </c>
      <c r="C17" s="8">
        <v>80275.7428147185</v>
      </c>
      <c r="D17" s="9"/>
      <c r="E17" s="9"/>
      <c r="F17" s="9"/>
      <c r="G17" s="9"/>
      <c r="H17" s="9"/>
      <c r="I17" s="14">
        <v>69235.569054</v>
      </c>
      <c r="J17" s="8">
        <f ca="1" t="shared" si="0"/>
        <v>80605.4031620769</v>
      </c>
      <c r="K17" s="10">
        <f ca="1" t="shared" si="1"/>
        <v>0.164219551647059</v>
      </c>
      <c r="L17" s="13"/>
      <c r="M17" s="8">
        <v>69182.3272669091</v>
      </c>
      <c r="N17" s="8">
        <f ca="1" t="shared" si="2"/>
        <v>80605.4031620769</v>
      </c>
      <c r="O17" s="8">
        <v>386.981132075472</v>
      </c>
      <c r="P17" s="8">
        <v>295.660377358491</v>
      </c>
      <c r="Q17" s="10">
        <v>-0.235982447586543</v>
      </c>
      <c r="R17" s="8">
        <v>10311.7235549091</v>
      </c>
      <c r="S17" s="8">
        <v>8763.61889971844</v>
      </c>
      <c r="T17" s="10">
        <v>-0.150130542866779</v>
      </c>
      <c r="U17" s="9"/>
      <c r="V17" s="9"/>
      <c r="W17" s="9"/>
      <c r="X17" s="8">
        <v>11646.96</v>
      </c>
      <c r="Y17" s="8">
        <v>11089</v>
      </c>
      <c r="Z17" s="10">
        <v>-0.047906063041343</v>
      </c>
      <c r="AA17" s="8">
        <v>295.577969</v>
      </c>
      <c r="AB17" s="8">
        <v>364.68</v>
      </c>
      <c r="AC17" s="10">
        <v>0.233786135122946</v>
      </c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8">
        <v>5232.2</v>
      </c>
      <c r="AQ17" s="8">
        <v>5510</v>
      </c>
      <c r="AR17" s="10">
        <v>0.05309430067658</v>
      </c>
      <c r="AS17" s="9"/>
      <c r="AT17" s="9"/>
      <c r="AU17" s="9"/>
      <c r="AV17" s="9"/>
      <c r="AW17" s="9"/>
      <c r="AX17" s="9"/>
      <c r="AY17" s="8">
        <v>1181.64</v>
      </c>
      <c r="AZ17" s="8">
        <v>1411.15</v>
      </c>
      <c r="BA17" s="10">
        <v>0.194230053146474</v>
      </c>
      <c r="BB17" s="8">
        <v>9165.532716</v>
      </c>
      <c r="BC17" s="8">
        <v>11627.48</v>
      </c>
      <c r="BD17" s="10">
        <v>0.268609295311581</v>
      </c>
      <c r="BE17" s="8">
        <v>1590.35</v>
      </c>
      <c r="BF17" s="8">
        <v>2502.25361</v>
      </c>
      <c r="BG17" s="10">
        <v>0.573398063319395</v>
      </c>
      <c r="BH17" s="8">
        <v>570.32</v>
      </c>
      <c r="BI17" s="8">
        <v>618.4</v>
      </c>
      <c r="BJ17" s="10">
        <v>0.084303548884837</v>
      </c>
      <c r="BK17" s="8">
        <v>2005.7</v>
      </c>
      <c r="BL17" s="8">
        <v>2187.34</v>
      </c>
      <c r="BM17" s="10">
        <v>0.090561898589021</v>
      </c>
      <c r="BN17" s="8">
        <v>5356.81</v>
      </c>
      <c r="BO17" s="8">
        <v>6554.11</v>
      </c>
      <c r="BP17" s="10">
        <v>0.223509887414338</v>
      </c>
      <c r="BQ17" s="8">
        <v>4197.55</v>
      </c>
      <c r="BR17" s="8">
        <v>9868.32</v>
      </c>
      <c r="BS17" s="10">
        <v>1.35097139998332</v>
      </c>
      <c r="BT17" s="8">
        <v>3276.92</v>
      </c>
      <c r="BU17" s="8">
        <v>3579.05</v>
      </c>
      <c r="BV17" s="10">
        <v>0.092199382346838</v>
      </c>
      <c r="BW17" s="8">
        <v>224.36</v>
      </c>
      <c r="BX17" s="8">
        <v>325.71</v>
      </c>
      <c r="BY17" s="10">
        <v>0.451729363522909</v>
      </c>
      <c r="BZ17" s="8">
        <v>222.35</v>
      </c>
      <c r="CA17" s="8">
        <v>257.27</v>
      </c>
      <c r="CB17" s="10">
        <v>0.157049696424556</v>
      </c>
      <c r="CC17" s="8">
        <v>108.31</v>
      </c>
      <c r="CD17" s="8">
        <v>112.36</v>
      </c>
      <c r="CE17" s="10">
        <v>0.037392669190287</v>
      </c>
      <c r="CF17" s="8">
        <v>92.723027</v>
      </c>
      <c r="CG17" s="8">
        <v>137.530275</v>
      </c>
      <c r="CH17" s="10">
        <v>0.483237545728527</v>
      </c>
      <c r="CI17" s="8">
        <v>1035.91</v>
      </c>
      <c r="CJ17" s="8">
        <v>1121.83</v>
      </c>
      <c r="CK17" s="10">
        <v>0.082941568282959</v>
      </c>
      <c r="CL17" s="8">
        <v>952.97</v>
      </c>
      <c r="CM17" s="8">
        <v>1028.4</v>
      </c>
      <c r="CN17" s="10">
        <v>0.079152544151442</v>
      </c>
      <c r="CO17" s="8">
        <v>8491.27</v>
      </c>
      <c r="CP17" s="8">
        <v>9334.32</v>
      </c>
      <c r="CQ17" s="10">
        <v>0.099284323781955</v>
      </c>
      <c r="CR17" s="8">
        <v>604.08</v>
      </c>
      <c r="CS17" s="8">
        <v>690.76</v>
      </c>
      <c r="CT17" s="10">
        <v>0.14349092835386</v>
      </c>
      <c r="CU17" s="8">
        <v>57</v>
      </c>
      <c r="CV17" s="8">
        <v>209</v>
      </c>
      <c r="CW17" s="10">
        <v>2.66666666666667</v>
      </c>
      <c r="CX17" s="8">
        <v>1610.3</v>
      </c>
      <c r="CY17" s="8">
        <v>1741.95</v>
      </c>
      <c r="CZ17" s="10">
        <v>0.081754952493324</v>
      </c>
      <c r="DA17" s="9"/>
      <c r="DB17" s="9"/>
      <c r="DC17" s="9"/>
      <c r="DD17" s="8">
        <v>695.88</v>
      </c>
      <c r="DE17" s="8">
        <v>966.21</v>
      </c>
      <c r="DF17" s="10">
        <v>0.388472150370754</v>
      </c>
      <c r="DG17" s="8">
        <v>255.89</v>
      </c>
      <c r="DH17" s="8">
        <v>309</v>
      </c>
      <c r="DI17" s="10">
        <f t="shared" si="3"/>
        <v>0.20755011919184</v>
      </c>
      <c r="DJ17" s="9"/>
      <c r="DK17" s="9"/>
      <c r="DL17" s="9"/>
      <c r="DM17" s="9"/>
      <c r="DN17" s="9"/>
      <c r="DO17" s="9"/>
    </row>
    <row r="18" ht="17" customHeight="1" spans="1:119">
      <c r="A18" s="1" t="s">
        <v>363</v>
      </c>
      <c r="B18" s="5" t="s">
        <v>80</v>
      </c>
      <c r="C18" s="8">
        <v>141688.874765765</v>
      </c>
      <c r="D18" s="9"/>
      <c r="E18" s="9"/>
      <c r="F18" s="9"/>
      <c r="G18" s="9"/>
      <c r="H18" s="9"/>
      <c r="I18" s="14">
        <v>126574.366567876</v>
      </c>
      <c r="J18" s="8">
        <f ca="1" t="shared" si="0"/>
        <v>137044.874765765</v>
      </c>
      <c r="K18" s="10">
        <f ca="1" t="shared" si="1"/>
        <v>0.0827221852401983</v>
      </c>
      <c r="L18" s="13">
        <v>4665</v>
      </c>
      <c r="M18" s="8">
        <v>130610.864415338</v>
      </c>
      <c r="N18" s="8">
        <f ca="1" t="shared" si="2"/>
        <v>141709.874765765</v>
      </c>
      <c r="O18" s="8">
        <v>28595.9992008382</v>
      </c>
      <c r="P18" s="8">
        <v>31004.6210067212</v>
      </c>
      <c r="Q18" s="10">
        <v>0.084229328339483</v>
      </c>
      <c r="R18" s="8">
        <v>23828.8132385</v>
      </c>
      <c r="S18" s="8">
        <v>23163.0999991</v>
      </c>
      <c r="T18" s="10">
        <v>-0.027937322464907</v>
      </c>
      <c r="U18" s="8">
        <v>686.04</v>
      </c>
      <c r="V18" s="8">
        <v>821.58</v>
      </c>
      <c r="W18" s="10">
        <v>0.197568654888928</v>
      </c>
      <c r="X18" s="8">
        <v>5972.82</v>
      </c>
      <c r="Y18" s="8">
        <v>5484</v>
      </c>
      <c r="Z18" s="10">
        <v>-0.081840738545612</v>
      </c>
      <c r="AA18" s="8">
        <v>2300.445628</v>
      </c>
      <c r="AB18" s="8">
        <v>2220.24</v>
      </c>
      <c r="AC18" s="10">
        <v>-0.034865256984896</v>
      </c>
      <c r="AD18" s="8">
        <v>128.46</v>
      </c>
      <c r="AE18" s="8">
        <v>142.7</v>
      </c>
      <c r="AF18" s="10">
        <v>0.110851626965592</v>
      </c>
      <c r="AG18" s="8">
        <v>178.58</v>
      </c>
      <c r="AH18" s="8">
        <v>203.1</v>
      </c>
      <c r="AI18" s="10">
        <v>0.137305409340352</v>
      </c>
      <c r="AJ18" s="8">
        <v>871.38</v>
      </c>
      <c r="AK18" s="8">
        <v>1000.83</v>
      </c>
      <c r="AL18" s="10">
        <v>0.14855746057977</v>
      </c>
      <c r="AM18" s="8">
        <v>967.21</v>
      </c>
      <c r="AN18" s="8">
        <v>580</v>
      </c>
      <c r="AO18" s="10">
        <v>-0.400337051932879</v>
      </c>
      <c r="AP18" s="8">
        <v>4422.06</v>
      </c>
      <c r="AQ18" s="8">
        <v>4769.22</v>
      </c>
      <c r="AR18" s="10">
        <v>0.078506397470862</v>
      </c>
      <c r="AS18" s="8">
        <v>518.25</v>
      </c>
      <c r="AT18" s="8">
        <v>545.73</v>
      </c>
      <c r="AU18" s="10">
        <v>0.053024602026049</v>
      </c>
      <c r="AV18" s="8">
        <v>1287.15</v>
      </c>
      <c r="AW18" s="8">
        <v>1202.18</v>
      </c>
      <c r="AX18" s="10">
        <v>-0.066014062075127</v>
      </c>
      <c r="AY18" s="8">
        <v>3122.62</v>
      </c>
      <c r="AZ18" s="8">
        <v>3757.62</v>
      </c>
      <c r="BA18" s="10">
        <v>0.203354875072856</v>
      </c>
      <c r="BB18" s="8">
        <v>21541.81</v>
      </c>
      <c r="BC18" s="8">
        <v>25319.2481509434</v>
      </c>
      <c r="BD18" s="10">
        <v>0.175353795755482</v>
      </c>
      <c r="BE18" s="8">
        <v>892.78</v>
      </c>
      <c r="BF18" s="8">
        <v>1079.55</v>
      </c>
      <c r="BG18" s="10">
        <v>0.209200474921033</v>
      </c>
      <c r="BH18" s="8">
        <v>3083.1</v>
      </c>
      <c r="BI18" s="8">
        <v>3036.48</v>
      </c>
      <c r="BJ18" s="10">
        <v>-0.015121144302812</v>
      </c>
      <c r="BK18" s="8">
        <v>2871.06</v>
      </c>
      <c r="BL18" s="8">
        <v>3181.07</v>
      </c>
      <c r="BM18" s="10">
        <v>0.107977541395861</v>
      </c>
      <c r="BN18" s="8">
        <v>4911.84</v>
      </c>
      <c r="BO18" s="8">
        <v>4906.42</v>
      </c>
      <c r="BP18" s="10">
        <v>-0.001103456138636</v>
      </c>
      <c r="BQ18" s="8">
        <v>1523.882</v>
      </c>
      <c r="BR18" s="8">
        <v>2890</v>
      </c>
      <c r="BS18" s="10">
        <v>0.896472299036277</v>
      </c>
      <c r="BT18" s="8">
        <v>2120.03</v>
      </c>
      <c r="BU18" s="8">
        <v>2589.05</v>
      </c>
      <c r="BV18" s="10">
        <v>0.221232718404928</v>
      </c>
      <c r="BW18" s="8">
        <v>775.78</v>
      </c>
      <c r="BX18" s="8">
        <v>1108.68</v>
      </c>
      <c r="BY18" s="10">
        <v>0.429116502101112</v>
      </c>
      <c r="BZ18" s="8">
        <v>261.86</v>
      </c>
      <c r="CA18" s="8">
        <v>284.56</v>
      </c>
      <c r="CB18" s="10">
        <v>0.086687542961888</v>
      </c>
      <c r="CC18" s="8">
        <v>71.06</v>
      </c>
      <c r="CD18" s="8">
        <v>72.8</v>
      </c>
      <c r="CE18" s="10">
        <v>0.024486349563749</v>
      </c>
      <c r="CF18" s="8">
        <v>630.864348</v>
      </c>
      <c r="CG18" s="8">
        <v>559.855609</v>
      </c>
      <c r="CH18" s="10">
        <v>-0.112557856891288</v>
      </c>
      <c r="CI18" s="8">
        <v>638.46</v>
      </c>
      <c r="CJ18" s="8">
        <v>865.52</v>
      </c>
      <c r="CK18" s="10">
        <v>0.355637001534944</v>
      </c>
      <c r="CL18" s="8">
        <v>2599.33</v>
      </c>
      <c r="CM18" s="8">
        <v>2537</v>
      </c>
      <c r="CN18" s="10">
        <v>-0.023979256192942</v>
      </c>
      <c r="CO18" s="8">
        <v>11560.52</v>
      </c>
      <c r="CP18" s="8">
        <v>12192.92</v>
      </c>
      <c r="CQ18" s="10">
        <v>0.054703421645393</v>
      </c>
      <c r="CR18" s="8">
        <v>2018.74</v>
      </c>
      <c r="CS18" s="8">
        <v>2372.63</v>
      </c>
      <c r="CT18" s="10">
        <v>0.175302416358719</v>
      </c>
      <c r="CU18" s="8">
        <v>51</v>
      </c>
      <c r="CV18" s="8">
        <v>152</v>
      </c>
      <c r="CW18" s="10">
        <v>1.98039215686275</v>
      </c>
      <c r="CX18" s="8">
        <v>1687.84</v>
      </c>
      <c r="CY18" s="8">
        <v>2260.93</v>
      </c>
      <c r="CZ18" s="10">
        <v>0.339540477770405</v>
      </c>
      <c r="DA18" s="9"/>
      <c r="DB18" s="8">
        <v>34.82</v>
      </c>
      <c r="DC18" s="9"/>
      <c r="DD18" s="8">
        <v>434.73</v>
      </c>
      <c r="DE18" s="8">
        <v>693</v>
      </c>
      <c r="DF18" s="10">
        <v>0.594092885239114</v>
      </c>
      <c r="DG18" s="8">
        <v>56.35</v>
      </c>
      <c r="DH18" s="8">
        <v>319</v>
      </c>
      <c r="DI18" s="10">
        <f t="shared" si="3"/>
        <v>4.66104702750665</v>
      </c>
      <c r="DJ18" s="9"/>
      <c r="DK18" s="9"/>
      <c r="DL18" s="9"/>
      <c r="DM18" s="9"/>
      <c r="DN18" s="8">
        <v>359.42</v>
      </c>
      <c r="DO18" s="9"/>
    </row>
    <row r="19" ht="17" customHeight="1" spans="1:119">
      <c r="A19" s="1" t="s">
        <v>364</v>
      </c>
      <c r="B19" s="5" t="s">
        <v>82</v>
      </c>
      <c r="C19" s="8">
        <v>149200.64286227</v>
      </c>
      <c r="D19" s="9"/>
      <c r="E19" s="9"/>
      <c r="F19" s="9"/>
      <c r="G19" s="9"/>
      <c r="H19" s="9"/>
      <c r="I19" s="14">
        <v>136742.647395</v>
      </c>
      <c r="J19" s="8">
        <f ca="1" t="shared" si="0"/>
        <v>149200.64286227</v>
      </c>
      <c r="K19" s="10">
        <f ca="1" t="shared" si="1"/>
        <v>0.0911054137432554</v>
      </c>
      <c r="L19" s="13"/>
      <c r="M19" s="8">
        <v>137889.190843763</v>
      </c>
      <c r="N19" s="8">
        <f ca="1" t="shared" si="2"/>
        <v>149200.64286227</v>
      </c>
      <c r="O19" s="9"/>
      <c r="P19" s="9"/>
      <c r="Q19" s="9"/>
      <c r="R19" s="8">
        <v>54182.5636137631</v>
      </c>
      <c r="S19" s="8">
        <v>53449.0029022696</v>
      </c>
      <c r="T19" s="10">
        <v>-0.013538685927131</v>
      </c>
      <c r="U19" s="8">
        <v>1517.73</v>
      </c>
      <c r="V19" s="8">
        <v>3119.24</v>
      </c>
      <c r="W19" s="10">
        <v>1.05520085917785</v>
      </c>
      <c r="X19" s="9"/>
      <c r="Y19" s="9"/>
      <c r="Z19" s="9"/>
      <c r="AA19" s="9"/>
      <c r="AB19" s="8">
        <v>108.37</v>
      </c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8">
        <v>2519.6</v>
      </c>
      <c r="AQ19" s="8">
        <v>3038</v>
      </c>
      <c r="AR19" s="10">
        <v>0.205746943959358</v>
      </c>
      <c r="AS19" s="9"/>
      <c r="AT19" s="9"/>
      <c r="AU19" s="9"/>
      <c r="AV19" s="9"/>
      <c r="AW19" s="9"/>
      <c r="AX19" s="9"/>
      <c r="AY19" s="8">
        <v>1817.11</v>
      </c>
      <c r="AZ19" s="8">
        <v>1301</v>
      </c>
      <c r="BA19" s="10">
        <v>-0.284027934467368</v>
      </c>
      <c r="BB19" s="8">
        <v>35985.39</v>
      </c>
      <c r="BC19" s="8">
        <v>34374</v>
      </c>
      <c r="BD19" s="10">
        <v>-0.044779006146661</v>
      </c>
      <c r="BE19" s="8">
        <v>925.03</v>
      </c>
      <c r="BF19" s="8">
        <v>1799.99996</v>
      </c>
      <c r="BG19" s="10">
        <v>0.945882792990498</v>
      </c>
      <c r="BH19" s="8">
        <v>4263.53</v>
      </c>
      <c r="BI19" s="8">
        <v>5092.56</v>
      </c>
      <c r="BJ19" s="10">
        <v>0.194446855070798</v>
      </c>
      <c r="BK19" s="8">
        <v>6392.28</v>
      </c>
      <c r="BL19" s="8">
        <v>5305.54</v>
      </c>
      <c r="BM19" s="10">
        <v>-0.170008197388099</v>
      </c>
      <c r="BN19" s="8">
        <v>4191.34</v>
      </c>
      <c r="BO19" s="8">
        <v>5300</v>
      </c>
      <c r="BP19" s="10">
        <v>0.264512065353801</v>
      </c>
      <c r="BQ19" s="8">
        <v>910.44</v>
      </c>
      <c r="BR19" s="8">
        <v>217.53</v>
      </c>
      <c r="BS19" s="10">
        <v>-0.761071569790431</v>
      </c>
      <c r="BT19" s="8">
        <v>3504.54723</v>
      </c>
      <c r="BU19" s="8">
        <v>6145.75</v>
      </c>
      <c r="BV19" s="10">
        <v>0.753650214039204</v>
      </c>
      <c r="BW19" s="8">
        <v>857.61</v>
      </c>
      <c r="BX19" s="8">
        <v>1241.51</v>
      </c>
      <c r="BY19" s="10">
        <v>0.44763936987675</v>
      </c>
      <c r="BZ19" s="8">
        <v>186</v>
      </c>
      <c r="CA19" s="8">
        <v>232.25</v>
      </c>
      <c r="CB19" s="10">
        <v>0.248655913978495</v>
      </c>
      <c r="CC19" s="9"/>
      <c r="CD19" s="9"/>
      <c r="CE19" s="9"/>
      <c r="CF19" s="9"/>
      <c r="CG19" s="9"/>
      <c r="CH19" s="9"/>
      <c r="CI19" s="8">
        <v>1789.15</v>
      </c>
      <c r="CJ19" s="8">
        <v>1930</v>
      </c>
      <c r="CK19" s="10">
        <v>0.078724533996591</v>
      </c>
      <c r="CL19" s="8">
        <v>3244.78</v>
      </c>
      <c r="CM19" s="8">
        <v>3767.95</v>
      </c>
      <c r="CN19" s="10">
        <v>0.161234351789644</v>
      </c>
      <c r="CO19" s="8">
        <v>12612.61</v>
      </c>
      <c r="CP19" s="8">
        <v>13966.8</v>
      </c>
      <c r="CQ19" s="10">
        <v>0.107367943669074</v>
      </c>
      <c r="CR19" s="8">
        <v>1806.94</v>
      </c>
      <c r="CS19" s="8">
        <v>2054.15</v>
      </c>
      <c r="CT19" s="10">
        <v>0.136811404916599</v>
      </c>
      <c r="CU19" s="8">
        <v>298</v>
      </c>
      <c r="CV19" s="8">
        <v>296</v>
      </c>
      <c r="CW19" s="10">
        <v>-0.006711409395973</v>
      </c>
      <c r="CX19" s="8">
        <v>539.25</v>
      </c>
      <c r="CY19" s="8">
        <v>529.69</v>
      </c>
      <c r="CZ19" s="10">
        <v>-0.01772832637923</v>
      </c>
      <c r="DA19" s="9"/>
      <c r="DB19" s="8">
        <v>5214.3</v>
      </c>
      <c r="DC19" s="9"/>
      <c r="DD19" s="8">
        <v>345.29</v>
      </c>
      <c r="DE19" s="8">
        <v>717</v>
      </c>
      <c r="DF19" s="10">
        <v>1.07651539285818</v>
      </c>
      <c r="DG19" s="9"/>
      <c r="DH19" s="9"/>
      <c r="DI19" s="9"/>
      <c r="DJ19" s="9"/>
      <c r="DK19" s="9"/>
      <c r="DL19" s="9"/>
      <c r="DM19" s="9"/>
      <c r="DN19" s="9"/>
      <c r="DO19" s="9"/>
    </row>
    <row r="20" ht="17" customHeight="1" spans="1:119">
      <c r="A20" s="1" t="s">
        <v>365</v>
      </c>
      <c r="B20" s="5" t="s">
        <v>84</v>
      </c>
      <c r="C20" s="8">
        <v>68277.352044</v>
      </c>
      <c r="D20" s="9"/>
      <c r="E20" s="9"/>
      <c r="F20" s="9"/>
      <c r="G20" s="9"/>
      <c r="H20" s="9"/>
      <c r="I20" s="13">
        <v>32796.7532097467</v>
      </c>
      <c r="J20" s="8">
        <f ca="1" t="shared" si="0"/>
        <v>45754.352044</v>
      </c>
      <c r="K20" s="10">
        <f ca="1" t="shared" si="1"/>
        <v>0.395087853708716</v>
      </c>
      <c r="L20" s="13">
        <f>L21-L22</f>
        <v>22083</v>
      </c>
      <c r="M20" s="8">
        <v>55593.493472</v>
      </c>
      <c r="N20" s="8">
        <f ca="1" t="shared" si="2"/>
        <v>67837.352044</v>
      </c>
      <c r="O20" s="8">
        <v>38638.737574</v>
      </c>
      <c r="P20" s="8">
        <v>37291.119084</v>
      </c>
      <c r="Q20" s="10">
        <v>-0.03487739441329</v>
      </c>
      <c r="R20" s="8">
        <v>1774.57</v>
      </c>
      <c r="S20" s="8">
        <v>3018.7</v>
      </c>
      <c r="T20" s="10">
        <v>0.701088150932338</v>
      </c>
      <c r="U20" s="8">
        <v>107.88</v>
      </c>
      <c r="V20" s="8">
        <v>394.1518</v>
      </c>
      <c r="W20" s="10">
        <v>2.65361327400816</v>
      </c>
      <c r="X20" s="8">
        <v>4859.6023</v>
      </c>
      <c r="Y20" s="8">
        <v>11811.995</v>
      </c>
      <c r="Z20" s="10">
        <v>1.43065054932582</v>
      </c>
      <c r="AA20" s="8">
        <v>214.851587</v>
      </c>
      <c r="AB20" s="8">
        <v>487.725</v>
      </c>
      <c r="AC20" s="10">
        <v>1.27005537548112</v>
      </c>
      <c r="AD20" s="8">
        <v>-4.15</v>
      </c>
      <c r="AE20" s="8">
        <v>-0.6</v>
      </c>
      <c r="AF20" s="10">
        <v>0.855421686746988</v>
      </c>
      <c r="AG20" s="8">
        <v>-5.16</v>
      </c>
      <c r="AH20" s="8">
        <v>-0.8</v>
      </c>
      <c r="AI20" s="10">
        <v>0.844961240310078</v>
      </c>
      <c r="AJ20" s="8">
        <v>-152.95</v>
      </c>
      <c r="AK20" s="8">
        <v>-170.5</v>
      </c>
      <c r="AL20" s="10">
        <v>-0.114743380189605</v>
      </c>
      <c r="AM20" s="8">
        <v>-68.79</v>
      </c>
      <c r="AN20" s="8">
        <v>-9.8</v>
      </c>
      <c r="AO20" s="10">
        <v>0.857537432766391</v>
      </c>
      <c r="AP20" s="8">
        <v>-118.69</v>
      </c>
      <c r="AQ20" s="8">
        <v>-180</v>
      </c>
      <c r="AR20" s="10">
        <v>-0.516555733423203</v>
      </c>
      <c r="AS20" s="8">
        <v>6.09</v>
      </c>
      <c r="AT20" s="8">
        <v>6.28</v>
      </c>
      <c r="AU20" s="10">
        <v>0.0311986863711</v>
      </c>
      <c r="AV20" s="8">
        <v>71.21</v>
      </c>
      <c r="AW20" s="8">
        <v>1.2</v>
      </c>
      <c r="AX20" s="10">
        <v>-0.983148434208679</v>
      </c>
      <c r="AY20" s="8">
        <v>2239.65</v>
      </c>
      <c r="AZ20" s="8">
        <v>3192.83671333333</v>
      </c>
      <c r="BA20" s="10">
        <v>0.425596282157182</v>
      </c>
      <c r="BB20" s="8">
        <v>243.897803</v>
      </c>
      <c r="BC20" s="8">
        <v>1235.24911333333</v>
      </c>
      <c r="BD20" s="10">
        <v>4.06461763139922</v>
      </c>
      <c r="BE20" s="8">
        <v>613.14</v>
      </c>
      <c r="BF20" s="8">
        <v>816.683333333333</v>
      </c>
      <c r="BG20" s="10">
        <v>0.331968772765329</v>
      </c>
      <c r="BH20" s="8">
        <v>425.77</v>
      </c>
      <c r="BI20" s="8">
        <v>407.57</v>
      </c>
      <c r="BJ20" s="10">
        <v>-0.042746083566245</v>
      </c>
      <c r="BK20" s="8">
        <v>1131.9</v>
      </c>
      <c r="BL20" s="8">
        <v>1051.808</v>
      </c>
      <c r="BM20" s="10">
        <v>-0.070758900962983</v>
      </c>
      <c r="BN20" s="8">
        <v>4281.18</v>
      </c>
      <c r="BO20" s="8">
        <v>4145.52</v>
      </c>
      <c r="BP20" s="10">
        <v>-0.031687525401875</v>
      </c>
      <c r="BQ20" s="8">
        <v>2473.23</v>
      </c>
      <c r="BR20" s="8">
        <v>4108.87232</v>
      </c>
      <c r="BS20" s="10">
        <v>0.661338541098078</v>
      </c>
      <c r="BT20" s="8">
        <v>382.73</v>
      </c>
      <c r="BU20" s="8">
        <v>515.253888333333</v>
      </c>
      <c r="BV20" s="10">
        <v>0.346259473606285</v>
      </c>
      <c r="BW20" s="8">
        <v>120.01</v>
      </c>
      <c r="BX20" s="8">
        <v>379.223333333333</v>
      </c>
      <c r="BY20" s="10">
        <v>2.15993111685137</v>
      </c>
      <c r="BZ20" s="8">
        <v>-2.93</v>
      </c>
      <c r="CA20" s="8">
        <v>6.38666666666667</v>
      </c>
      <c r="CB20" s="10">
        <v>3.17974971558589</v>
      </c>
      <c r="CC20" s="8">
        <v>-11.38</v>
      </c>
      <c r="CD20" s="8">
        <v>-6.5</v>
      </c>
      <c r="CE20" s="10">
        <v>0.428822495606327</v>
      </c>
      <c r="CF20" s="8">
        <v>-23.615792</v>
      </c>
      <c r="CG20" s="8">
        <v>11.2533333333333</v>
      </c>
      <c r="CH20" s="10">
        <v>1.47651729543237</v>
      </c>
      <c r="CI20" s="8">
        <v>-0.479999999999997</v>
      </c>
      <c r="CJ20" s="8">
        <v>53.5</v>
      </c>
      <c r="CK20" s="10">
        <v>112.458333333334</v>
      </c>
      <c r="CL20" s="8">
        <v>111.05</v>
      </c>
      <c r="CM20" s="8">
        <v>266.134458333333</v>
      </c>
      <c r="CN20" s="10">
        <v>1.39652821551853</v>
      </c>
      <c r="CO20" s="8">
        <v>-2054.98</v>
      </c>
      <c r="CP20" s="8">
        <v>-2004.44</v>
      </c>
      <c r="CQ20" s="10">
        <v>0.024593913322757</v>
      </c>
      <c r="CR20" s="8">
        <v>125.86</v>
      </c>
      <c r="CS20" s="8">
        <v>207.08</v>
      </c>
      <c r="CT20" s="10">
        <v>0.645320197044335</v>
      </c>
      <c r="CU20" s="8">
        <v>-2</v>
      </c>
      <c r="CV20" s="8">
        <v>30</v>
      </c>
      <c r="CW20" s="10">
        <v>16</v>
      </c>
      <c r="CX20" s="8">
        <v>153.48</v>
      </c>
      <c r="CY20" s="8">
        <v>248.75</v>
      </c>
      <c r="CZ20" s="10">
        <v>0.620732342976283</v>
      </c>
      <c r="DA20" s="9"/>
      <c r="DB20" s="9"/>
      <c r="DC20" s="9"/>
      <c r="DD20" s="8">
        <v>-46.57</v>
      </c>
      <c r="DE20" s="8">
        <v>78.5</v>
      </c>
      <c r="DF20" s="10">
        <v>2.68563452866652</v>
      </c>
      <c r="DG20" s="8">
        <v>110.35</v>
      </c>
      <c r="DH20" s="8">
        <v>705</v>
      </c>
      <c r="DI20" s="10">
        <f>DH20/DG20-1</f>
        <v>5.38876302673312</v>
      </c>
      <c r="DJ20" s="9"/>
      <c r="DK20" s="9"/>
      <c r="DL20" s="9"/>
      <c r="DM20" s="9"/>
      <c r="DN20" s="8">
        <v>-260.8</v>
      </c>
      <c r="DO20" s="9"/>
    </row>
    <row r="21" ht="17" customHeight="1" spans="1:119">
      <c r="A21" s="1" t="s">
        <v>366</v>
      </c>
      <c r="B21" s="5" t="s">
        <v>86</v>
      </c>
      <c r="C21" s="8">
        <v>77242.394724</v>
      </c>
      <c r="D21" s="9"/>
      <c r="E21" s="9"/>
      <c r="F21" s="9"/>
      <c r="G21" s="9"/>
      <c r="H21" s="9"/>
      <c r="I21" s="14">
        <v>0</v>
      </c>
      <c r="J21" s="8">
        <f ca="1" t="shared" si="0"/>
        <v>52254.394724</v>
      </c>
      <c r="K21" s="10" t="e">
        <f ca="1" t="shared" si="1"/>
        <v>#DIV/0!</v>
      </c>
      <c r="L21" s="13">
        <f>30183-9000+2465+900</f>
        <v>24548</v>
      </c>
      <c r="M21" s="8">
        <v>80355.392126</v>
      </c>
      <c r="N21" s="8">
        <f ca="1" t="shared" si="2"/>
        <v>76802.394724</v>
      </c>
      <c r="O21" s="8">
        <v>41655.93</v>
      </c>
      <c r="P21" s="8">
        <v>41602.719084</v>
      </c>
      <c r="Q21" s="10">
        <v>-0.00127739114215</v>
      </c>
      <c r="R21" s="8">
        <v>3420.16</v>
      </c>
      <c r="S21" s="8">
        <v>3422.42</v>
      </c>
      <c r="T21" s="10">
        <v>0.000660787799401</v>
      </c>
      <c r="U21" s="8">
        <v>115.16</v>
      </c>
      <c r="V21" s="8">
        <v>387.6518</v>
      </c>
      <c r="W21" s="10">
        <v>2.3662018061827</v>
      </c>
      <c r="X21" s="8">
        <v>17889.35</v>
      </c>
      <c r="Y21" s="8">
        <v>12187.995</v>
      </c>
      <c r="Z21" s="10">
        <v>-0.318701070748797</v>
      </c>
      <c r="AA21" s="8">
        <v>294.46</v>
      </c>
      <c r="AB21" s="8">
        <v>212.625</v>
      </c>
      <c r="AC21" s="10">
        <v>-0.277915506350608</v>
      </c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8">
        <v>6.28</v>
      </c>
      <c r="AT21" s="9"/>
      <c r="AU21" s="10">
        <v>-1</v>
      </c>
      <c r="AV21" s="9"/>
      <c r="AW21" s="9"/>
      <c r="AX21" s="9"/>
      <c r="AY21" s="8">
        <v>2987.44</v>
      </c>
      <c r="AZ21" s="8">
        <v>3345.66671333333</v>
      </c>
      <c r="BA21" s="10">
        <v>0.119910931544511</v>
      </c>
      <c r="BB21" s="8">
        <v>1939.10396</v>
      </c>
      <c r="BC21" s="8">
        <v>1974.92929333333</v>
      </c>
      <c r="BD21" s="10">
        <v>0.01847519992344</v>
      </c>
      <c r="BE21" s="8">
        <v>726.56</v>
      </c>
      <c r="BF21" s="8">
        <v>625.283333333333</v>
      </c>
      <c r="BG21" s="10">
        <v>-0.139392020847097</v>
      </c>
      <c r="BH21" s="8">
        <v>311.81</v>
      </c>
      <c r="BI21" s="8">
        <v>294</v>
      </c>
      <c r="BJ21" s="10">
        <v>-0.057118116801899</v>
      </c>
      <c r="BK21" s="8">
        <v>1255.5</v>
      </c>
      <c r="BL21" s="8">
        <v>1190.308</v>
      </c>
      <c r="BM21" s="10">
        <v>-0.051925129430506</v>
      </c>
      <c r="BN21" s="8">
        <v>4496.9</v>
      </c>
      <c r="BO21" s="8">
        <v>3083.48</v>
      </c>
      <c r="BP21" s="10">
        <v>-0.31430985790211</v>
      </c>
      <c r="BQ21" s="8">
        <v>3820.72</v>
      </c>
      <c r="BR21" s="8">
        <v>6021.87232</v>
      </c>
      <c r="BS21" s="10">
        <v>0.576109298770912</v>
      </c>
      <c r="BT21" s="8">
        <v>447.19</v>
      </c>
      <c r="BU21" s="8">
        <v>494.253888333333</v>
      </c>
      <c r="BV21" s="10">
        <v>0.105243606371639</v>
      </c>
      <c r="BW21" s="8">
        <v>145.1</v>
      </c>
      <c r="BX21" s="8">
        <v>366.753333333333</v>
      </c>
      <c r="BY21" s="10">
        <v>1.52759016770044</v>
      </c>
      <c r="BZ21" s="9"/>
      <c r="CA21" s="8">
        <v>9.66666666666667</v>
      </c>
      <c r="CB21" s="9"/>
      <c r="CC21" s="9"/>
      <c r="CD21" s="9"/>
      <c r="CE21" s="9"/>
      <c r="CF21" s="8">
        <v>1.678166</v>
      </c>
      <c r="CG21" s="8">
        <v>29.1958333333333</v>
      </c>
      <c r="CH21" s="10">
        <v>16.3974644542515</v>
      </c>
      <c r="CI21" s="8">
        <v>20.94</v>
      </c>
      <c r="CJ21" s="8">
        <v>92</v>
      </c>
      <c r="CK21" s="10">
        <v>3.39350525310411</v>
      </c>
      <c r="CL21" s="8">
        <v>22.67</v>
      </c>
      <c r="CM21" s="8">
        <v>170.674458333333</v>
      </c>
      <c r="CN21" s="10">
        <v>6.52864836053522</v>
      </c>
      <c r="CO21" s="8">
        <v>427.84</v>
      </c>
      <c r="CP21" s="8">
        <v>87.5</v>
      </c>
      <c r="CQ21" s="10">
        <v>-0.795484293193717</v>
      </c>
      <c r="CR21" s="8">
        <v>121.23</v>
      </c>
      <c r="CS21" s="8">
        <v>193.15</v>
      </c>
      <c r="CT21" s="10">
        <v>0.59325249525695</v>
      </c>
      <c r="CU21" s="8">
        <v>8</v>
      </c>
      <c r="CV21" s="8">
        <v>30</v>
      </c>
      <c r="CW21" s="10">
        <v>2.75</v>
      </c>
      <c r="CX21" s="8">
        <v>129.37</v>
      </c>
      <c r="CY21" s="8">
        <v>217.75</v>
      </c>
      <c r="CZ21" s="10">
        <v>0.683156836979207</v>
      </c>
      <c r="DA21" s="9"/>
      <c r="DB21" s="9"/>
      <c r="DC21" s="9"/>
      <c r="DD21" s="9"/>
      <c r="DE21" s="8">
        <v>62.5</v>
      </c>
      <c r="DF21" s="9"/>
      <c r="DG21" s="8">
        <v>112</v>
      </c>
      <c r="DH21" s="8">
        <v>700</v>
      </c>
      <c r="DI21" s="10">
        <f>DH21/DG21-1</f>
        <v>5.25</v>
      </c>
      <c r="DJ21" s="9"/>
      <c r="DK21" s="9"/>
      <c r="DL21" s="9"/>
      <c r="DM21" s="9"/>
      <c r="DN21" s="9"/>
      <c r="DO21" s="9"/>
    </row>
    <row r="22" ht="17" customHeight="1" spans="1:119">
      <c r="A22" s="1" t="s">
        <v>367</v>
      </c>
      <c r="B22" s="5" t="s">
        <v>88</v>
      </c>
      <c r="C22" s="8">
        <v>12122.2725</v>
      </c>
      <c r="D22" s="9"/>
      <c r="E22" s="9"/>
      <c r="F22" s="9"/>
      <c r="G22" s="9"/>
      <c r="H22" s="9"/>
      <c r="I22" s="14">
        <v>0</v>
      </c>
      <c r="J22" s="8">
        <f ca="1" t="shared" si="0"/>
        <v>9657.2725</v>
      </c>
      <c r="K22" s="10" t="e">
        <f ca="1" t="shared" si="1"/>
        <v>#DIV/0!</v>
      </c>
      <c r="L22" s="13">
        <f>2465</f>
        <v>2465</v>
      </c>
      <c r="M22" s="8">
        <v>26697.71197</v>
      </c>
      <c r="N22" s="8">
        <f ca="1" t="shared" si="2"/>
        <v>12122.2725</v>
      </c>
      <c r="O22" s="8">
        <v>3072.9362</v>
      </c>
      <c r="P22" s="8">
        <v>4230</v>
      </c>
      <c r="Q22" s="10">
        <v>0.376533622793731</v>
      </c>
      <c r="R22" s="8">
        <v>1810.42</v>
      </c>
      <c r="S22" s="8">
        <v>492.77</v>
      </c>
      <c r="T22" s="10">
        <v>-0.727814540272423</v>
      </c>
      <c r="U22" s="8">
        <v>15.38</v>
      </c>
      <c r="V22" s="9"/>
      <c r="W22" s="10">
        <v>-1</v>
      </c>
      <c r="X22" s="8">
        <v>13207.3677</v>
      </c>
      <c r="Y22" s="8">
        <v>546</v>
      </c>
      <c r="Z22" s="10">
        <v>-0.95865943824673</v>
      </c>
      <c r="AA22" s="8">
        <v>158.892788</v>
      </c>
      <c r="AB22" s="8">
        <v>154.9</v>
      </c>
      <c r="AC22" s="10">
        <v>-0.025128818307348</v>
      </c>
      <c r="AD22" s="8">
        <v>4.25</v>
      </c>
      <c r="AE22" s="8">
        <v>0.9</v>
      </c>
      <c r="AF22" s="10">
        <v>-0.788235294117647</v>
      </c>
      <c r="AG22" s="8">
        <v>5.39</v>
      </c>
      <c r="AH22" s="8">
        <v>1.2</v>
      </c>
      <c r="AI22" s="10">
        <v>-0.777365491651206</v>
      </c>
      <c r="AJ22" s="8">
        <v>155.55</v>
      </c>
      <c r="AK22" s="8">
        <v>172.1</v>
      </c>
      <c r="AL22" s="10">
        <v>0.106396657023465</v>
      </c>
      <c r="AM22" s="8">
        <v>68.99</v>
      </c>
      <c r="AN22" s="8">
        <v>10</v>
      </c>
      <c r="AO22" s="10">
        <v>-0.85505145673286</v>
      </c>
      <c r="AP22" s="8">
        <v>128.29</v>
      </c>
      <c r="AQ22" s="8">
        <v>190.2</v>
      </c>
      <c r="AR22" s="10">
        <v>0.482578533011147</v>
      </c>
      <c r="AS22" s="8">
        <v>0.26</v>
      </c>
      <c r="AT22" s="8">
        <v>0.2</v>
      </c>
      <c r="AU22" s="10">
        <v>-0.230769230769231</v>
      </c>
      <c r="AV22" s="8">
        <v>2.92</v>
      </c>
      <c r="AW22" s="8">
        <v>45</v>
      </c>
      <c r="AX22" s="10">
        <v>14.4109589041096</v>
      </c>
      <c r="AY22" s="8">
        <v>827.38</v>
      </c>
      <c r="AZ22" s="8">
        <v>273.93</v>
      </c>
      <c r="BA22" s="10">
        <v>-0.668918755589934</v>
      </c>
      <c r="BB22" s="8">
        <v>2804.33</v>
      </c>
      <c r="BC22" s="8">
        <v>1731</v>
      </c>
      <c r="BD22" s="10">
        <v>-0.382740262379963</v>
      </c>
      <c r="BE22" s="8">
        <v>143.96</v>
      </c>
      <c r="BF22" s="8">
        <v>93.6</v>
      </c>
      <c r="BG22" s="10">
        <v>-0.349819394276188</v>
      </c>
      <c r="BH22" s="8">
        <v>66.71</v>
      </c>
      <c r="BI22" s="8">
        <v>49.37</v>
      </c>
      <c r="BJ22" s="10">
        <v>-0.259931044820867</v>
      </c>
      <c r="BK22" s="8">
        <v>134.8</v>
      </c>
      <c r="BL22" s="8">
        <v>150</v>
      </c>
      <c r="BM22" s="10">
        <v>0.112759643916914</v>
      </c>
      <c r="BN22" s="8">
        <v>517.46</v>
      </c>
      <c r="BO22" s="8">
        <v>84</v>
      </c>
      <c r="BP22" s="10">
        <v>-0.837668612066633</v>
      </c>
      <c r="BQ22" s="8">
        <v>1452.4</v>
      </c>
      <c r="BR22" s="8">
        <v>1985</v>
      </c>
      <c r="BS22" s="10">
        <v>0.366703387496557</v>
      </c>
      <c r="BT22" s="8">
        <v>71.29</v>
      </c>
      <c r="BU22" s="8">
        <v>84</v>
      </c>
      <c r="BV22" s="10">
        <v>0.178285874596718</v>
      </c>
      <c r="BW22" s="8">
        <v>49.39</v>
      </c>
      <c r="BX22" s="8">
        <v>4</v>
      </c>
      <c r="BY22" s="10">
        <v>-0.919011945738004</v>
      </c>
      <c r="BZ22" s="8">
        <v>5.07</v>
      </c>
      <c r="CA22" s="8">
        <v>6</v>
      </c>
      <c r="CB22" s="10">
        <v>0.183431952662722</v>
      </c>
      <c r="CC22" s="8">
        <v>12.33</v>
      </c>
      <c r="CD22" s="8">
        <v>7.3</v>
      </c>
      <c r="CE22" s="10">
        <v>-0.407948094079481</v>
      </c>
      <c r="CF22" s="8">
        <v>30.045282</v>
      </c>
      <c r="CG22" s="8">
        <v>22.9425</v>
      </c>
      <c r="CH22" s="10">
        <v>-0.236402573954873</v>
      </c>
      <c r="CI22" s="8">
        <v>33.85</v>
      </c>
      <c r="CJ22" s="8">
        <v>40</v>
      </c>
      <c r="CK22" s="10">
        <v>0.181683899556868</v>
      </c>
      <c r="CL22" s="8">
        <v>9.82</v>
      </c>
      <c r="CM22" s="8">
        <v>2.42</v>
      </c>
      <c r="CN22" s="10">
        <v>-0.753564154786151</v>
      </c>
      <c r="CO22" s="8">
        <v>1805.63</v>
      </c>
      <c r="CP22" s="8">
        <v>1411.94</v>
      </c>
      <c r="CQ22" s="10">
        <v>-0.218034702569186</v>
      </c>
      <c r="CR22" s="8">
        <v>15.18</v>
      </c>
      <c r="CS22" s="8">
        <v>8</v>
      </c>
      <c r="CT22" s="10">
        <v>-0.472990777338603</v>
      </c>
      <c r="CU22" s="8">
        <v>10</v>
      </c>
      <c r="CV22" s="8">
        <v>5</v>
      </c>
      <c r="CW22" s="10">
        <v>-0.5</v>
      </c>
      <c r="CX22" s="8">
        <v>16.98</v>
      </c>
      <c r="CY22" s="8">
        <v>4</v>
      </c>
      <c r="CZ22" s="10">
        <v>-0.764428739693757</v>
      </c>
      <c r="DA22" s="9"/>
      <c r="DB22" s="9"/>
      <c r="DC22" s="9"/>
      <c r="DD22" s="8">
        <v>58.39</v>
      </c>
      <c r="DE22" s="8">
        <v>35</v>
      </c>
      <c r="DF22" s="10">
        <v>-0.400582291488269</v>
      </c>
      <c r="DG22" s="8">
        <v>2.05</v>
      </c>
      <c r="DH22" s="8">
        <v>2.5</v>
      </c>
      <c r="DI22" s="10">
        <f>DH22/DG22-1</f>
        <v>0.219512195121951</v>
      </c>
      <c r="DJ22" s="9"/>
      <c r="DK22" s="9"/>
      <c r="DL22" s="9"/>
      <c r="DM22" s="9"/>
      <c r="DN22" s="8">
        <v>279</v>
      </c>
      <c r="DO22" s="9"/>
    </row>
    <row r="23" ht="17" customHeight="1" spans="1:119">
      <c r="A23" s="1" t="s">
        <v>368</v>
      </c>
      <c r="B23" s="5" t="s">
        <v>89</v>
      </c>
      <c r="C23" s="8">
        <v>-10.99</v>
      </c>
      <c r="D23" s="9"/>
      <c r="E23" s="9"/>
      <c r="F23" s="9"/>
      <c r="G23" s="9"/>
      <c r="H23" s="9"/>
      <c r="I23" s="14">
        <v>0</v>
      </c>
      <c r="J23" s="8">
        <f ca="1" t="shared" si="0"/>
        <v>-10.99</v>
      </c>
      <c r="K23" s="10" t="e">
        <f ca="1" t="shared" si="1"/>
        <v>#DIV/0!</v>
      </c>
      <c r="L23" s="13"/>
      <c r="M23" s="8">
        <v>196.08</v>
      </c>
      <c r="N23" s="8">
        <f ca="1" t="shared" si="2"/>
        <v>-10.99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8">
        <v>41.3</v>
      </c>
      <c r="AZ23" s="9"/>
      <c r="BA23" s="10">
        <v>-1</v>
      </c>
      <c r="BB23" s="8">
        <v>893.87</v>
      </c>
      <c r="BC23" s="8">
        <v>696</v>
      </c>
      <c r="BD23" s="10">
        <v>-0.221363285488941</v>
      </c>
      <c r="BE23" s="8">
        <v>-18.99</v>
      </c>
      <c r="BF23" s="8">
        <v>5</v>
      </c>
      <c r="BG23" s="10">
        <v>1.26329647182728</v>
      </c>
      <c r="BH23" s="8">
        <v>5.59</v>
      </c>
      <c r="BI23" s="8">
        <v>4.47</v>
      </c>
      <c r="BJ23" s="10">
        <v>-0.200357781753131</v>
      </c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8">
        <v>75.81</v>
      </c>
      <c r="CM23" s="8">
        <v>83.54</v>
      </c>
      <c r="CN23" s="10">
        <v>0.101965439915578</v>
      </c>
      <c r="CO23" s="8">
        <v>-801.35</v>
      </c>
      <c r="CP23" s="8">
        <v>-800</v>
      </c>
      <c r="CQ23" s="10">
        <v>0.001684657141074</v>
      </c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8">
        <v>-0.15</v>
      </c>
      <c r="DH23" s="9"/>
      <c r="DI23" s="10"/>
      <c r="DJ23" s="9"/>
      <c r="DK23" s="9"/>
      <c r="DL23" s="9"/>
      <c r="DM23" s="9"/>
      <c r="DN23" s="9"/>
      <c r="DO23" s="9"/>
    </row>
    <row r="24" ht="17" customHeight="1" spans="1:119">
      <c r="A24" s="1" t="s">
        <v>369</v>
      </c>
      <c r="B24" s="5" t="s">
        <v>91</v>
      </c>
      <c r="C24" s="8">
        <v>25538.1868</v>
      </c>
      <c r="D24" s="9"/>
      <c r="E24" s="9"/>
      <c r="F24" s="9"/>
      <c r="G24" s="9"/>
      <c r="H24" s="9"/>
      <c r="I24" s="14">
        <v>32720.999964</v>
      </c>
      <c r="J24" s="8">
        <f ca="1" t="shared" si="0"/>
        <v>25388.1868</v>
      </c>
      <c r="K24" s="10">
        <f ca="1" t="shared" si="1"/>
        <v>-0.224101132974776</v>
      </c>
      <c r="L24" s="13"/>
      <c r="M24" s="8">
        <v>32006.694725</v>
      </c>
      <c r="N24" s="8">
        <f ca="1" t="shared" si="2"/>
        <v>25388.1868</v>
      </c>
      <c r="O24" s="8">
        <v>778.74</v>
      </c>
      <c r="P24" s="16">
        <v>40</v>
      </c>
      <c r="Q24" s="10">
        <v>-0.9486349744459</v>
      </c>
      <c r="R24" s="8">
        <v>13085.084</v>
      </c>
      <c r="S24" s="8">
        <v>10568</v>
      </c>
      <c r="T24" s="10">
        <v>-0.192362846123112</v>
      </c>
      <c r="U24" s="8">
        <v>2.95</v>
      </c>
      <c r="V24" s="15"/>
      <c r="W24" s="10">
        <v>-1</v>
      </c>
      <c r="X24" s="8">
        <v>125.49</v>
      </c>
      <c r="Y24" s="16">
        <v>108</v>
      </c>
      <c r="Z24" s="10">
        <v>-0.139373655271336</v>
      </c>
      <c r="AA24" s="8">
        <v>36.88</v>
      </c>
      <c r="AB24" s="8">
        <v>5.6</v>
      </c>
      <c r="AC24" s="10">
        <v>-0.848156182212581</v>
      </c>
      <c r="AD24" s="9"/>
      <c r="AE24" s="15"/>
      <c r="AF24" s="9"/>
      <c r="AG24" s="8">
        <v>5.33</v>
      </c>
      <c r="AH24" s="15"/>
      <c r="AI24" s="10">
        <v>-1</v>
      </c>
      <c r="AJ24" s="8">
        <v>2.87</v>
      </c>
      <c r="AK24" s="8">
        <v>2</v>
      </c>
      <c r="AL24" s="10">
        <v>-0.303135888501742</v>
      </c>
      <c r="AM24" s="9"/>
      <c r="AN24" s="15"/>
      <c r="AO24" s="9"/>
      <c r="AP24" s="8">
        <v>968.52</v>
      </c>
      <c r="AQ24" s="8">
        <v>500</v>
      </c>
      <c r="AR24" s="10">
        <v>-0.483748399620039</v>
      </c>
      <c r="AS24" s="9"/>
      <c r="AT24" s="15"/>
      <c r="AU24" s="9"/>
      <c r="AV24" s="8">
        <v>133.2</v>
      </c>
      <c r="AW24" s="16">
        <v>75</v>
      </c>
      <c r="AX24" s="10">
        <v>-0.436936936936937</v>
      </c>
      <c r="AY24" s="8">
        <v>362.11</v>
      </c>
      <c r="AZ24" s="8">
        <v>284.19</v>
      </c>
      <c r="BA24" s="10">
        <v>-0.215183231614703</v>
      </c>
      <c r="BB24" s="8">
        <v>7665.49</v>
      </c>
      <c r="BC24" s="8">
        <v>5093.75</v>
      </c>
      <c r="BD24" s="10">
        <v>-0.335495839144008</v>
      </c>
      <c r="BE24" s="8">
        <v>138.8</v>
      </c>
      <c r="BF24" s="8">
        <v>339</v>
      </c>
      <c r="BG24" s="10">
        <v>1.44236311239193</v>
      </c>
      <c r="BH24" s="8">
        <v>2330.61</v>
      </c>
      <c r="BI24" s="8">
        <v>769.77</v>
      </c>
      <c r="BJ24" s="10">
        <v>-0.669713079408395</v>
      </c>
      <c r="BK24" s="8">
        <v>529</v>
      </c>
      <c r="BL24" s="8">
        <v>756.5</v>
      </c>
      <c r="BM24" s="10">
        <v>0.430056710775047</v>
      </c>
      <c r="BN24" s="8">
        <v>362.02</v>
      </c>
      <c r="BO24" s="8">
        <v>355</v>
      </c>
      <c r="BP24" s="10">
        <v>-0.019391193856693</v>
      </c>
      <c r="BQ24" s="8">
        <v>225.02</v>
      </c>
      <c r="BR24" s="8">
        <v>55.15</v>
      </c>
      <c r="BS24" s="10">
        <v>-0.754910674606702</v>
      </c>
      <c r="BT24" s="8">
        <v>690.7</v>
      </c>
      <c r="BU24" s="8">
        <v>548</v>
      </c>
      <c r="BV24" s="10">
        <v>-0.206601997973071</v>
      </c>
      <c r="BW24" s="8">
        <v>314.25</v>
      </c>
      <c r="BX24" s="16">
        <v>424.79</v>
      </c>
      <c r="BY24" s="10">
        <v>0.35175815433572</v>
      </c>
      <c r="BZ24" s="8">
        <v>76.13</v>
      </c>
      <c r="CA24" s="16">
        <v>128.4</v>
      </c>
      <c r="CB24" s="10">
        <v>0.686588729804282</v>
      </c>
      <c r="CC24" s="8">
        <v>0.85</v>
      </c>
      <c r="CD24" s="16">
        <v>0.9</v>
      </c>
      <c r="CE24" s="10">
        <v>0.058823529411765</v>
      </c>
      <c r="CF24" s="8">
        <v>127.730725</v>
      </c>
      <c r="CG24" s="16">
        <v>21.6168</v>
      </c>
      <c r="CH24" s="10">
        <v>-0.830762723690796</v>
      </c>
      <c r="CI24" s="8">
        <v>476.53</v>
      </c>
      <c r="CJ24" s="16">
        <v>300</v>
      </c>
      <c r="CK24" s="10">
        <v>-0.370448869955722</v>
      </c>
      <c r="CL24" s="8">
        <v>743</v>
      </c>
      <c r="CM24" s="16">
        <v>500</v>
      </c>
      <c r="CN24" s="10">
        <v>-0.327052489905787</v>
      </c>
      <c r="CO24" s="8">
        <v>1435.74</v>
      </c>
      <c r="CP24" s="16">
        <v>3200</v>
      </c>
      <c r="CQ24" s="10">
        <v>1.22881580230404</v>
      </c>
      <c r="CR24" s="8">
        <v>1061.47</v>
      </c>
      <c r="CS24" s="8">
        <v>270</v>
      </c>
      <c r="CT24" s="10">
        <v>-0.74563576926338</v>
      </c>
      <c r="CU24" s="8">
        <v>118</v>
      </c>
      <c r="CV24" s="16">
        <v>60</v>
      </c>
      <c r="CW24" s="10">
        <v>-0.491525423728814</v>
      </c>
      <c r="CX24" s="8">
        <v>200.33</v>
      </c>
      <c r="CY24" s="16">
        <v>120</v>
      </c>
      <c r="CZ24" s="10">
        <v>-0.400988369190835</v>
      </c>
      <c r="DA24" s="9"/>
      <c r="DB24" s="15"/>
      <c r="DC24" s="9"/>
      <c r="DD24" s="8">
        <v>9.85</v>
      </c>
      <c r="DE24" s="16">
        <v>252.52</v>
      </c>
      <c r="DF24" s="10">
        <v>24.6365482233503</v>
      </c>
      <c r="DG24" s="9"/>
      <c r="DH24" s="16">
        <v>610</v>
      </c>
      <c r="DI24" s="9"/>
      <c r="DJ24" s="9"/>
      <c r="DK24" s="15"/>
      <c r="DL24" s="9"/>
      <c r="DM24" s="9"/>
      <c r="DN24" s="15"/>
      <c r="DO24" s="9"/>
    </row>
    <row r="25" ht="17" customHeight="1" spans="1:119">
      <c r="A25" s="1" t="s">
        <v>370</v>
      </c>
      <c r="B25" s="5" t="s">
        <v>371</v>
      </c>
      <c r="C25" s="8">
        <v>67847.599739542</v>
      </c>
      <c r="D25" s="9"/>
      <c r="E25" s="9"/>
      <c r="F25" s="9"/>
      <c r="G25" s="9"/>
      <c r="H25" s="9"/>
      <c r="I25" s="14">
        <v>18134.532359582</v>
      </c>
      <c r="J25" s="8">
        <f ca="1" t="shared" si="0"/>
        <v>15563.599739542</v>
      </c>
      <c r="K25" s="10">
        <f ca="1" t="shared" si="1"/>
        <v>-0.141769998203541</v>
      </c>
      <c r="L25" s="13">
        <v>52284</v>
      </c>
      <c r="M25" s="8">
        <v>65741.074411</v>
      </c>
      <c r="N25" s="8">
        <f ca="1" t="shared" si="2"/>
        <v>67847.599739542</v>
      </c>
      <c r="O25" s="8">
        <v>39864.566411</v>
      </c>
      <c r="P25" s="8">
        <v>36798.139739542</v>
      </c>
      <c r="Q25" s="10">
        <v>-0.076921109334125</v>
      </c>
      <c r="R25" s="8">
        <v>91.82</v>
      </c>
      <c r="S25" s="8">
        <v>52.65</v>
      </c>
      <c r="T25" s="10">
        <v>-0.426595512960139</v>
      </c>
      <c r="U25" s="9"/>
      <c r="V25" s="9"/>
      <c r="W25" s="9"/>
      <c r="X25" s="8">
        <v>49.68</v>
      </c>
      <c r="Y25" s="8">
        <v>600</v>
      </c>
      <c r="Z25" s="10">
        <v>11.0772946859903</v>
      </c>
      <c r="AA25" s="8">
        <v>109.24</v>
      </c>
      <c r="AB25" s="8">
        <v>249.72</v>
      </c>
      <c r="AC25" s="10">
        <v>1.2859758330282</v>
      </c>
      <c r="AD25" s="9"/>
      <c r="AE25" s="9"/>
      <c r="AF25" s="9"/>
      <c r="AG25" s="9"/>
      <c r="AH25" s="9"/>
      <c r="AI25" s="9"/>
      <c r="AJ25" s="8">
        <v>4447.588</v>
      </c>
      <c r="AK25" s="8">
        <v>8761</v>
      </c>
      <c r="AL25" s="10">
        <v>0.969831738011704</v>
      </c>
      <c r="AM25" s="8">
        <v>993.11</v>
      </c>
      <c r="AN25" s="8">
        <v>1208</v>
      </c>
      <c r="AO25" s="10">
        <v>0.216380864154021</v>
      </c>
      <c r="AP25" s="8">
        <v>408</v>
      </c>
      <c r="AQ25" s="8">
        <v>140</v>
      </c>
      <c r="AR25" s="10">
        <v>-0.656862745098039</v>
      </c>
      <c r="AS25" s="9"/>
      <c r="AT25" s="9"/>
      <c r="AU25" s="9"/>
      <c r="AV25" s="8">
        <v>58</v>
      </c>
      <c r="AW25" s="9"/>
      <c r="AX25" s="10">
        <v>-1</v>
      </c>
      <c r="AY25" s="8">
        <v>19.87</v>
      </c>
      <c r="AZ25" s="8">
        <v>60</v>
      </c>
      <c r="BA25" s="10">
        <v>2.01962757926522</v>
      </c>
      <c r="BB25" s="8">
        <v>12018.62</v>
      </c>
      <c r="BC25" s="8">
        <v>12190.43</v>
      </c>
      <c r="BD25" s="10">
        <v>0.014295318430901</v>
      </c>
      <c r="BE25" s="8">
        <v>2.25</v>
      </c>
      <c r="BF25" s="9"/>
      <c r="BG25" s="10">
        <v>-1</v>
      </c>
      <c r="BH25" s="9"/>
      <c r="BI25" s="9"/>
      <c r="BJ25" s="9"/>
      <c r="BK25" s="8">
        <v>789</v>
      </c>
      <c r="BL25" s="9"/>
      <c r="BM25" s="10">
        <v>-1</v>
      </c>
      <c r="BN25" s="8">
        <v>5.96</v>
      </c>
      <c r="BO25" s="8">
        <v>-158</v>
      </c>
      <c r="BP25" s="10">
        <v>-27.510067114094</v>
      </c>
      <c r="BQ25" s="8">
        <v>2340.64</v>
      </c>
      <c r="BR25" s="8">
        <v>2022.11</v>
      </c>
      <c r="BS25" s="10">
        <v>-0.136086711326817</v>
      </c>
      <c r="BT25" s="8">
        <v>29.92</v>
      </c>
      <c r="BU25" s="8">
        <v>29.92</v>
      </c>
      <c r="BV25" s="9"/>
      <c r="BW25" s="9"/>
      <c r="BX25" s="9"/>
      <c r="BY25" s="9"/>
      <c r="BZ25" s="9"/>
      <c r="CA25" s="9"/>
      <c r="CB25" s="9"/>
      <c r="CC25" s="8">
        <v>278.9</v>
      </c>
      <c r="CD25" s="9"/>
      <c r="CE25" s="10">
        <v>-1</v>
      </c>
      <c r="CF25" s="9"/>
      <c r="CG25" s="9"/>
      <c r="CH25" s="9"/>
      <c r="CI25" s="9"/>
      <c r="CJ25" s="9"/>
      <c r="CK25" s="9"/>
      <c r="CL25" s="8">
        <v>31.21</v>
      </c>
      <c r="CM25" s="8">
        <v>30</v>
      </c>
      <c r="CN25" s="10">
        <v>-0.038769625120154</v>
      </c>
      <c r="CO25" s="8">
        <v>4212.18</v>
      </c>
      <c r="CP25" s="8">
        <v>4307</v>
      </c>
      <c r="CQ25" s="10">
        <v>0.022510908840553</v>
      </c>
      <c r="CR25" s="8">
        <v>21.84</v>
      </c>
      <c r="CS25" s="8">
        <v>1350</v>
      </c>
      <c r="CT25" s="10">
        <v>60.8131868131868</v>
      </c>
      <c r="CU25" s="9"/>
      <c r="CV25" s="9"/>
      <c r="CW25" s="9"/>
      <c r="CX25" s="8">
        <v>-31.32</v>
      </c>
      <c r="CY25" s="8">
        <v>206.63</v>
      </c>
      <c r="CZ25" s="10">
        <v>7.59738186462324</v>
      </c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</row>
    <row r="26" ht="17" customHeight="1" spans="1:119">
      <c r="A26" s="1" t="s">
        <v>372</v>
      </c>
      <c r="B26" s="5" t="s">
        <v>373</v>
      </c>
      <c r="C26" s="8">
        <v>-3192.15</v>
      </c>
      <c r="D26" s="9"/>
      <c r="E26" s="9"/>
      <c r="F26" s="9"/>
      <c r="G26" s="9"/>
      <c r="H26" s="9"/>
      <c r="I26" s="14">
        <v>12625.291815</v>
      </c>
      <c r="J26" s="8">
        <f ca="1" t="shared" si="0"/>
        <v>-3192.15</v>
      </c>
      <c r="K26" s="10">
        <f ca="1" t="shared" si="1"/>
        <v>-1.25283772025035</v>
      </c>
      <c r="L26" s="13"/>
      <c r="M26" s="8">
        <v>13676.74</v>
      </c>
      <c r="N26" s="8">
        <f ca="1" t="shared" si="2"/>
        <v>-3192.15</v>
      </c>
      <c r="O26" s="8">
        <v>3692.51</v>
      </c>
      <c r="P26" s="15"/>
      <c r="Q26" s="10">
        <v>-1</v>
      </c>
      <c r="R26" s="8">
        <v>12.75</v>
      </c>
      <c r="S26" s="9"/>
      <c r="T26" s="10">
        <v>-1</v>
      </c>
      <c r="U26" s="9"/>
      <c r="V26" s="15"/>
      <c r="W26" s="9"/>
      <c r="X26" s="8">
        <v>-78</v>
      </c>
      <c r="Y26" s="16">
        <v>-170</v>
      </c>
      <c r="Z26" s="10">
        <v>-1.17948717948718</v>
      </c>
      <c r="AA26" s="8">
        <v>-4.67</v>
      </c>
      <c r="AB26" s="9"/>
      <c r="AC26" s="10">
        <v>1</v>
      </c>
      <c r="AD26" s="9"/>
      <c r="AE26" s="15"/>
      <c r="AF26" s="9"/>
      <c r="AG26" s="9"/>
      <c r="AH26" s="15"/>
      <c r="AI26" s="9"/>
      <c r="AJ26" s="8">
        <v>9626.16</v>
      </c>
      <c r="AK26" s="8">
        <v>-4200</v>
      </c>
      <c r="AL26" s="10">
        <v>-1.43631105238226</v>
      </c>
      <c r="AM26" s="9"/>
      <c r="AN26" s="16">
        <v>677.85</v>
      </c>
      <c r="AO26" s="9"/>
      <c r="AP26" s="9"/>
      <c r="AQ26" s="9"/>
      <c r="AR26" s="9"/>
      <c r="AS26" s="9"/>
      <c r="AT26" s="15"/>
      <c r="AU26" s="9"/>
      <c r="AV26" s="8">
        <v>-276.94</v>
      </c>
      <c r="AW26" s="15"/>
      <c r="AX26" s="10">
        <v>1</v>
      </c>
      <c r="AY26" s="8">
        <v>65.41</v>
      </c>
      <c r="AZ26" s="9"/>
      <c r="BA26" s="10">
        <v>-1</v>
      </c>
      <c r="BB26" s="8">
        <v>76.24</v>
      </c>
      <c r="BC26" s="9"/>
      <c r="BD26" s="10">
        <v>-1</v>
      </c>
      <c r="BE26" s="9"/>
      <c r="BF26" s="9"/>
      <c r="BG26" s="9"/>
      <c r="BH26" s="9"/>
      <c r="BI26" s="9"/>
      <c r="BJ26" s="9"/>
      <c r="BK26" s="8">
        <v>3.33</v>
      </c>
      <c r="BL26" s="9"/>
      <c r="BM26" s="10">
        <v>-1</v>
      </c>
      <c r="BN26" s="9"/>
      <c r="BO26" s="9"/>
      <c r="BP26" s="9"/>
      <c r="BQ26" s="9"/>
      <c r="BR26" s="9"/>
      <c r="BS26" s="9"/>
      <c r="BT26" s="8">
        <v>17.97</v>
      </c>
      <c r="BU26" s="9"/>
      <c r="BV26" s="10">
        <v>-1</v>
      </c>
      <c r="BW26" s="9"/>
      <c r="BX26" s="15"/>
      <c r="BY26" s="9"/>
      <c r="BZ26" s="9"/>
      <c r="CA26" s="15"/>
      <c r="CB26" s="9"/>
      <c r="CC26" s="9"/>
      <c r="CD26" s="15"/>
      <c r="CE26" s="9"/>
      <c r="CF26" s="9"/>
      <c r="CG26" s="15"/>
      <c r="CH26" s="9"/>
      <c r="CI26" s="9"/>
      <c r="CJ26" s="15"/>
      <c r="CK26" s="9"/>
      <c r="CL26" s="9"/>
      <c r="CM26" s="15"/>
      <c r="CN26" s="9"/>
      <c r="CO26" s="8">
        <v>541.98</v>
      </c>
      <c r="CP26" s="16">
        <v>500</v>
      </c>
      <c r="CQ26" s="10">
        <v>-0.077456732720765</v>
      </c>
      <c r="CR26" s="9"/>
      <c r="CS26" s="9"/>
      <c r="CT26" s="9"/>
      <c r="CU26" s="9"/>
      <c r="CV26" s="15"/>
      <c r="CW26" s="9"/>
      <c r="CX26" s="9"/>
      <c r="CY26" s="15"/>
      <c r="CZ26" s="9"/>
      <c r="DA26" s="9"/>
      <c r="DB26" s="15"/>
      <c r="DC26" s="9"/>
      <c r="DD26" s="9"/>
      <c r="DE26" s="15"/>
      <c r="DF26" s="9"/>
      <c r="DG26" s="9"/>
      <c r="DH26" s="15"/>
      <c r="DI26" s="9"/>
      <c r="DJ26" s="9"/>
      <c r="DK26" s="15"/>
      <c r="DL26" s="9"/>
      <c r="DM26" s="9"/>
      <c r="DN26" s="15"/>
      <c r="DO26" s="9"/>
    </row>
    <row r="27" ht="17" customHeight="1" spans="1:119">
      <c r="A27" s="1" t="s">
        <v>374</v>
      </c>
      <c r="B27" s="5" t="s">
        <v>375</v>
      </c>
      <c r="C27" s="8">
        <v>-13299.9280997</v>
      </c>
      <c r="D27" s="9"/>
      <c r="E27" s="9"/>
      <c r="F27" s="9"/>
      <c r="G27" s="9"/>
      <c r="H27" s="9"/>
      <c r="I27" s="14">
        <v>-16615.0409443338</v>
      </c>
      <c r="J27" s="8">
        <f ca="1" t="shared" si="0"/>
        <v>-13299.9280997</v>
      </c>
      <c r="K27" s="10">
        <f ca="1" t="shared" si="1"/>
        <v>-0.1995248074164</v>
      </c>
      <c r="L27" s="13"/>
      <c r="M27" s="8">
        <v>-16409.8047662</v>
      </c>
      <c r="N27" s="8">
        <f ca="1" t="shared" si="2"/>
        <v>-13299.9280997</v>
      </c>
      <c r="O27" s="9"/>
      <c r="P27" s="9"/>
      <c r="Q27" s="9"/>
      <c r="R27" s="8">
        <v>-2044.19</v>
      </c>
      <c r="S27" s="8">
        <v>-2910.62</v>
      </c>
      <c r="T27" s="10">
        <v>-0.423850033509605</v>
      </c>
      <c r="U27" s="9"/>
      <c r="V27" s="8">
        <v>-39</v>
      </c>
      <c r="W27" s="9"/>
      <c r="X27" s="8">
        <v>-29.65</v>
      </c>
      <c r="Y27" s="8">
        <v>-30</v>
      </c>
      <c r="Z27" s="10">
        <v>-0.011804384485666</v>
      </c>
      <c r="AA27" s="8">
        <v>-233.58</v>
      </c>
      <c r="AB27" s="8">
        <v>-557.62</v>
      </c>
      <c r="AC27" s="10">
        <v>-1.38727630790307</v>
      </c>
      <c r="AD27" s="8">
        <v>-0.02</v>
      </c>
      <c r="AE27" s="8">
        <v>0.39</v>
      </c>
      <c r="AF27" s="10">
        <v>20.5</v>
      </c>
      <c r="AG27" s="9"/>
      <c r="AH27" s="9"/>
      <c r="AI27" s="9"/>
      <c r="AJ27" s="8">
        <v>-1.33</v>
      </c>
      <c r="AK27" s="8">
        <v>1.36</v>
      </c>
      <c r="AL27" s="10">
        <v>2.02255639097744</v>
      </c>
      <c r="AM27" s="9"/>
      <c r="AN27" s="9"/>
      <c r="AO27" s="9"/>
      <c r="AP27" s="8">
        <v>329.25</v>
      </c>
      <c r="AQ27" s="8">
        <v>-58</v>
      </c>
      <c r="AR27" s="10">
        <v>-1.17615793470008</v>
      </c>
      <c r="AS27" s="8">
        <v>100</v>
      </c>
      <c r="AT27" s="8">
        <v>100</v>
      </c>
      <c r="AU27" s="9"/>
      <c r="AV27" s="8">
        <v>0.35</v>
      </c>
      <c r="AW27" s="9"/>
      <c r="AX27" s="10">
        <v>-1</v>
      </c>
      <c r="AY27" s="8">
        <v>-2729.63685</v>
      </c>
      <c r="AZ27" s="8">
        <v>-873.013149999999</v>
      </c>
      <c r="BA27" s="10">
        <v>0.68017241927255</v>
      </c>
      <c r="BB27" s="8">
        <v>-3637.24</v>
      </c>
      <c r="BC27" s="8">
        <v>-2821.25785</v>
      </c>
      <c r="BD27" s="10">
        <v>0.22434102506296</v>
      </c>
      <c r="BE27" s="8">
        <v>-694.6063042</v>
      </c>
      <c r="BF27" s="8">
        <v>1160.77</v>
      </c>
      <c r="BG27" s="10">
        <v>2.67111929877587</v>
      </c>
      <c r="BH27" s="8">
        <v>398.76</v>
      </c>
      <c r="BI27" s="8">
        <v>-195.51</v>
      </c>
      <c r="BJ27" s="10">
        <v>-1.49029491423413</v>
      </c>
      <c r="BK27" s="8">
        <v>-5973.47</v>
      </c>
      <c r="BL27" s="8">
        <v>-3565.79</v>
      </c>
      <c r="BM27" s="10">
        <v>0.403062206724065</v>
      </c>
      <c r="BN27" s="8">
        <v>-746.44</v>
      </c>
      <c r="BO27" s="8">
        <v>-1029.544</v>
      </c>
      <c r="BP27" s="10">
        <v>-0.379272279084722</v>
      </c>
      <c r="BQ27" s="8">
        <v>-178.56</v>
      </c>
      <c r="BR27" s="8">
        <v>-444.23</v>
      </c>
      <c r="BS27" s="10">
        <v>-1.48784722222222</v>
      </c>
      <c r="BT27" s="8">
        <v>-168.54</v>
      </c>
      <c r="BU27" s="8">
        <v>-225.8775</v>
      </c>
      <c r="BV27" s="10">
        <v>-0.340201139195443</v>
      </c>
      <c r="BW27" s="8">
        <v>-33.94</v>
      </c>
      <c r="BX27" s="8">
        <v>-74.63</v>
      </c>
      <c r="BY27" s="10">
        <v>-1.19888037713612</v>
      </c>
      <c r="BZ27" s="8">
        <v>-9.72</v>
      </c>
      <c r="CA27" s="8">
        <v>-12</v>
      </c>
      <c r="CB27" s="10">
        <v>-0.234567901234568</v>
      </c>
      <c r="CC27" s="8">
        <v>-0.05</v>
      </c>
      <c r="CD27" s="8">
        <v>-0.04</v>
      </c>
      <c r="CE27" s="10">
        <v>0.2</v>
      </c>
      <c r="CF27" s="8">
        <v>-38.071212</v>
      </c>
      <c r="CG27" s="8">
        <v>-15.1939997</v>
      </c>
      <c r="CH27" s="10">
        <v>0.600905805152723</v>
      </c>
      <c r="CI27" s="8">
        <v>-65.13</v>
      </c>
      <c r="CJ27" s="8">
        <v>-173.15</v>
      </c>
      <c r="CK27" s="10">
        <v>-1.65852909565485</v>
      </c>
      <c r="CL27" s="8">
        <v>-145.0315</v>
      </c>
      <c r="CM27" s="8">
        <v>-156.9915</v>
      </c>
      <c r="CN27" s="10">
        <v>-0.082464843844268</v>
      </c>
      <c r="CO27" s="8">
        <v>-71.4489000000012</v>
      </c>
      <c r="CP27" s="8">
        <v>-1110.7001</v>
      </c>
      <c r="CQ27" s="10">
        <v>-14.5453771856527</v>
      </c>
      <c r="CR27" s="8">
        <v>-367.1</v>
      </c>
      <c r="CS27" s="8">
        <v>-113.94</v>
      </c>
      <c r="CT27" s="10">
        <v>0.689621356578589</v>
      </c>
      <c r="CU27" s="8">
        <v>-57</v>
      </c>
      <c r="CV27" s="8">
        <v>-45</v>
      </c>
      <c r="CW27" s="10">
        <v>0.210526315789474</v>
      </c>
      <c r="CX27" s="9"/>
      <c r="CY27" s="9"/>
      <c r="CZ27" s="9"/>
      <c r="DA27" s="9"/>
      <c r="DB27" s="9"/>
      <c r="DC27" s="9"/>
      <c r="DD27" s="8">
        <v>-13.41</v>
      </c>
      <c r="DE27" s="8">
        <v>-110.34</v>
      </c>
      <c r="DF27" s="10">
        <v>-7.22818791946309</v>
      </c>
      <c r="DG27" s="9"/>
      <c r="DH27" s="9"/>
      <c r="DI27" s="9"/>
      <c r="DJ27" s="9"/>
      <c r="DK27" s="9"/>
      <c r="DL27" s="9"/>
      <c r="DM27" s="9"/>
      <c r="DN27" s="9"/>
      <c r="DO27" s="9"/>
    </row>
    <row r="28" ht="17" customHeight="1" spans="1:119">
      <c r="A28" s="1" t="s">
        <v>376</v>
      </c>
      <c r="B28" s="5" t="s">
        <v>377</v>
      </c>
      <c r="C28" s="8">
        <v>-5324.8473067</v>
      </c>
      <c r="D28" s="9"/>
      <c r="E28" s="9"/>
      <c r="F28" s="9"/>
      <c r="G28" s="9"/>
      <c r="H28" s="9"/>
      <c r="I28" s="14">
        <v>-30243.529904</v>
      </c>
      <c r="J28" s="8">
        <f ca="1" t="shared" si="0"/>
        <v>-11124.8473067</v>
      </c>
      <c r="K28" s="10">
        <f ca="1" t="shared" si="1"/>
        <v>-0.632157775827992</v>
      </c>
      <c r="L28" s="13">
        <v>5800</v>
      </c>
      <c r="M28" s="8">
        <v>-16250.11</v>
      </c>
      <c r="N28" s="8">
        <f ca="1" t="shared" si="2"/>
        <v>-5324.8473067</v>
      </c>
      <c r="O28" s="9"/>
      <c r="P28" s="9"/>
      <c r="Q28" s="9"/>
      <c r="R28" s="8">
        <v>-3017.24</v>
      </c>
      <c r="S28" s="8">
        <v>-2000</v>
      </c>
      <c r="T28" s="10">
        <v>0.33714255412231</v>
      </c>
      <c r="U28" s="9"/>
      <c r="V28" s="9"/>
      <c r="W28" s="9"/>
      <c r="X28" s="8">
        <v>-7107.99</v>
      </c>
      <c r="Y28" s="8">
        <v>1177</v>
      </c>
      <c r="Z28" s="10">
        <v>1.165588302741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8">
        <v>25.33</v>
      </c>
      <c r="AQ28" s="8">
        <v>30</v>
      </c>
      <c r="AR28" s="10">
        <v>0.184366363995263</v>
      </c>
      <c r="AS28" s="9"/>
      <c r="AT28" s="9"/>
      <c r="AU28" s="9"/>
      <c r="AV28" s="9"/>
      <c r="AW28" s="9"/>
      <c r="AX28" s="9"/>
      <c r="AY28" s="8">
        <v>-134.17</v>
      </c>
      <c r="AZ28" s="8">
        <v>-70</v>
      </c>
      <c r="BA28" s="10">
        <v>0.478273831706045</v>
      </c>
      <c r="BB28" s="8">
        <v>-2773.1</v>
      </c>
      <c r="BC28" s="8">
        <v>-1848.28</v>
      </c>
      <c r="BD28" s="10">
        <v>0.333496808625726</v>
      </c>
      <c r="BE28" s="8">
        <v>140.27</v>
      </c>
      <c r="BF28" s="8">
        <v>-443.1373067</v>
      </c>
      <c r="BG28" s="10">
        <v>-4.15917378413061</v>
      </c>
      <c r="BH28" s="8">
        <v>281.46</v>
      </c>
      <c r="BI28" s="8">
        <v>-92.43</v>
      </c>
      <c r="BJ28" s="10">
        <v>-1.32839479855042</v>
      </c>
      <c r="BK28" s="8">
        <v>161</v>
      </c>
      <c r="BL28" s="8">
        <v>120</v>
      </c>
      <c r="BM28" s="10">
        <v>-0.254658385093168</v>
      </c>
      <c r="BN28" s="8">
        <v>-163.06</v>
      </c>
      <c r="BO28" s="9"/>
      <c r="BP28" s="10">
        <v>1</v>
      </c>
      <c r="BQ28" s="9"/>
      <c r="BR28" s="9"/>
      <c r="BS28" s="9"/>
      <c r="BT28" s="8">
        <v>-61.36</v>
      </c>
      <c r="BU28" s="8">
        <v>-40</v>
      </c>
      <c r="BV28" s="10">
        <v>0.348109517601043</v>
      </c>
      <c r="BW28" s="8">
        <v>-5.49</v>
      </c>
      <c r="BX28" s="8">
        <v>-8</v>
      </c>
      <c r="BY28" s="10">
        <v>-0.457194899817851</v>
      </c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8">
        <v>-551.18</v>
      </c>
      <c r="CM28" s="8">
        <v>-300</v>
      </c>
      <c r="CN28" s="10">
        <v>0.45571319714068</v>
      </c>
      <c r="CO28" s="8">
        <v>-2541.38</v>
      </c>
      <c r="CP28" s="8">
        <v>-1850</v>
      </c>
      <c r="CQ28" s="10">
        <v>0.272049044220069</v>
      </c>
      <c r="CR28" s="8">
        <v>-503.2</v>
      </c>
      <c r="CS28" s="9"/>
      <c r="CT28" s="10">
        <v>1</v>
      </c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</row>
    <row r="29" ht="17" customHeight="1" spans="1:119">
      <c r="A29" s="1" t="s">
        <v>378</v>
      </c>
      <c r="B29" s="5" t="s">
        <v>379</v>
      </c>
      <c r="C29" s="8">
        <v>-135</v>
      </c>
      <c r="D29" s="9"/>
      <c r="E29" s="9"/>
      <c r="F29" s="9"/>
      <c r="G29" s="9"/>
      <c r="H29" s="9"/>
      <c r="I29" s="14">
        <v>583.234122</v>
      </c>
      <c r="J29" s="8">
        <f ca="1" t="shared" si="0"/>
        <v>-135</v>
      </c>
      <c r="K29" s="10">
        <f ca="1" t="shared" si="1"/>
        <v>-1.23146793870198</v>
      </c>
      <c r="L29" s="13"/>
      <c r="M29" s="8">
        <v>1405.97</v>
      </c>
      <c r="N29" s="8">
        <f ca="1" t="shared" si="2"/>
        <v>-135</v>
      </c>
      <c r="O29" s="9"/>
      <c r="P29" s="15"/>
      <c r="Q29" s="9"/>
      <c r="R29" s="8">
        <v>152.09</v>
      </c>
      <c r="S29" s="9"/>
      <c r="T29" s="10">
        <v>-1</v>
      </c>
      <c r="U29" s="9"/>
      <c r="V29" s="15"/>
      <c r="W29" s="9"/>
      <c r="X29" s="8">
        <v>3.45</v>
      </c>
      <c r="Y29" s="16">
        <v>-115</v>
      </c>
      <c r="Z29" s="10">
        <v>-34.3333333333333</v>
      </c>
      <c r="AA29" s="9"/>
      <c r="AB29" s="9"/>
      <c r="AC29" s="9"/>
      <c r="AD29" s="9"/>
      <c r="AE29" s="15"/>
      <c r="AF29" s="9"/>
      <c r="AG29" s="9"/>
      <c r="AH29" s="15"/>
      <c r="AI29" s="9"/>
      <c r="AJ29" s="9"/>
      <c r="AK29" s="9"/>
      <c r="AL29" s="9"/>
      <c r="AM29" s="9"/>
      <c r="AN29" s="15"/>
      <c r="AO29" s="9"/>
      <c r="AP29" s="9"/>
      <c r="AQ29" s="9"/>
      <c r="AR29" s="9"/>
      <c r="AS29" s="9"/>
      <c r="AT29" s="15"/>
      <c r="AU29" s="9"/>
      <c r="AV29" s="9"/>
      <c r="AW29" s="15"/>
      <c r="AX29" s="9"/>
      <c r="AY29" s="8">
        <v>31.17</v>
      </c>
      <c r="AZ29" s="9"/>
      <c r="BA29" s="10">
        <v>-1</v>
      </c>
      <c r="BB29" s="8">
        <v>-12.13</v>
      </c>
      <c r="BC29" s="8">
        <v>-30</v>
      </c>
      <c r="BD29" s="10">
        <v>-1.47320692497939</v>
      </c>
      <c r="BE29" s="8">
        <v>-1.32</v>
      </c>
      <c r="BF29" s="9"/>
      <c r="BG29" s="10">
        <v>1</v>
      </c>
      <c r="BH29" s="8">
        <v>6.1</v>
      </c>
      <c r="BI29" s="8">
        <v>10</v>
      </c>
      <c r="BJ29" s="10">
        <v>0.639344262295082</v>
      </c>
      <c r="BK29" s="9"/>
      <c r="BL29" s="9"/>
      <c r="BM29" s="9"/>
      <c r="BN29" s="8">
        <v>-1.39</v>
      </c>
      <c r="BO29" s="9"/>
      <c r="BP29" s="10">
        <v>1</v>
      </c>
      <c r="BQ29" s="8">
        <v>842.55</v>
      </c>
      <c r="BR29" s="9"/>
      <c r="BS29" s="10">
        <v>-1</v>
      </c>
      <c r="BT29" s="9"/>
      <c r="BU29" s="9"/>
      <c r="BV29" s="9"/>
      <c r="BW29" s="9"/>
      <c r="BX29" s="15"/>
      <c r="BY29" s="9"/>
      <c r="BZ29" s="9"/>
      <c r="CA29" s="15"/>
      <c r="CB29" s="9"/>
      <c r="CC29" s="9"/>
      <c r="CD29" s="15"/>
      <c r="CE29" s="9"/>
      <c r="CF29" s="9"/>
      <c r="CG29" s="15"/>
      <c r="CH29" s="9"/>
      <c r="CI29" s="8">
        <v>4.29</v>
      </c>
      <c r="CJ29" s="15"/>
      <c r="CK29" s="10">
        <v>-1</v>
      </c>
      <c r="CL29" s="8">
        <v>8</v>
      </c>
      <c r="CM29" s="15"/>
      <c r="CN29" s="10">
        <v>-1</v>
      </c>
      <c r="CO29" s="8">
        <v>373.04</v>
      </c>
      <c r="CP29" s="15"/>
      <c r="CQ29" s="10">
        <v>-1</v>
      </c>
      <c r="CR29" s="9"/>
      <c r="CS29" s="9"/>
      <c r="CT29" s="9"/>
      <c r="CU29" s="9"/>
      <c r="CV29" s="15"/>
      <c r="CW29" s="9"/>
      <c r="CX29" s="8">
        <v>0.12</v>
      </c>
      <c r="CY29" s="15"/>
      <c r="CZ29" s="10">
        <v>-1</v>
      </c>
      <c r="DA29" s="9"/>
      <c r="DB29" s="15"/>
      <c r="DC29" s="9"/>
      <c r="DD29" s="9"/>
      <c r="DE29" s="15"/>
      <c r="DF29" s="9"/>
      <c r="DG29" s="9"/>
      <c r="DH29" s="15"/>
      <c r="DI29" s="9"/>
      <c r="DJ29" s="9"/>
      <c r="DK29" s="15"/>
      <c r="DL29" s="9"/>
      <c r="DM29" s="9"/>
      <c r="DN29" s="15"/>
      <c r="DO29" s="9"/>
    </row>
    <row r="30" ht="17" customHeight="1" spans="1:119">
      <c r="A30" s="1" t="s">
        <v>380</v>
      </c>
      <c r="B30" s="5" t="s">
        <v>381</v>
      </c>
      <c r="C30" s="8">
        <v>161135.987673309</v>
      </c>
      <c r="D30" s="9"/>
      <c r="E30" s="9"/>
      <c r="F30" s="9"/>
      <c r="G30" s="9"/>
      <c r="H30" s="9"/>
      <c r="I30" s="14">
        <v>77754.6203261351</v>
      </c>
      <c r="J30" s="8">
        <f ca="1" t="shared" si="0"/>
        <v>89411.9877033094</v>
      </c>
      <c r="K30" s="10">
        <f ca="1" t="shared" si="1"/>
        <v>0.14992507619841</v>
      </c>
      <c r="L30" s="13">
        <f>L13-L14-L15-L16+L24+L25+L26+L27+L28+L29</f>
        <v>71684</v>
      </c>
      <c r="M30" s="8">
        <v>160791.522584747</v>
      </c>
      <c r="N30" s="8">
        <f ca="1" t="shared" si="2"/>
        <v>161095.987703309</v>
      </c>
      <c r="O30" s="8">
        <v>7873.67551811959</v>
      </c>
      <c r="P30" s="8">
        <v>916.021244775213</v>
      </c>
      <c r="Q30" s="10">
        <v>-0.883660274967239</v>
      </c>
      <c r="R30" s="8">
        <v>34551.5685928278</v>
      </c>
      <c r="S30" s="8">
        <v>34926.048198912</v>
      </c>
      <c r="T30" s="10">
        <v>0.010838280904038</v>
      </c>
      <c r="U30" s="8">
        <v>-2309.62</v>
      </c>
      <c r="V30" s="8">
        <v>-4599.4518</v>
      </c>
      <c r="W30" s="10">
        <v>-0.991432270243589</v>
      </c>
      <c r="X30" s="8">
        <v>18664.06009</v>
      </c>
      <c r="Y30" s="8">
        <v>7343.005</v>
      </c>
      <c r="Z30" s="10">
        <v>-0.606569794321745</v>
      </c>
      <c r="AA30" s="8">
        <v>3396.54929800001</v>
      </c>
      <c r="AB30" s="8">
        <v>3910.558</v>
      </c>
      <c r="AC30" s="10">
        <v>0.151332619344772</v>
      </c>
      <c r="AD30" s="8">
        <v>-219.44</v>
      </c>
      <c r="AE30" s="8">
        <v>-100.41</v>
      </c>
      <c r="AF30" s="10">
        <v>0.542426175720015</v>
      </c>
      <c r="AG30" s="8">
        <v>-23.09</v>
      </c>
      <c r="AH30" s="8">
        <v>-23.12</v>
      </c>
      <c r="AI30" s="10">
        <v>-0.001299263750543</v>
      </c>
      <c r="AJ30" s="8">
        <v>13961.978</v>
      </c>
      <c r="AK30" s="8">
        <v>4190.41</v>
      </c>
      <c r="AL30" s="10">
        <v>-0.6998698894956</v>
      </c>
      <c r="AM30" s="8">
        <v>92.8599999999999</v>
      </c>
      <c r="AN30" s="8">
        <v>1313.65</v>
      </c>
      <c r="AO30" s="10">
        <v>13.1465647210855</v>
      </c>
      <c r="AP30" s="8">
        <v>6781.15</v>
      </c>
      <c r="AQ30" s="8">
        <v>8832.28</v>
      </c>
      <c r="AR30" s="10">
        <v>0.302475243874564</v>
      </c>
      <c r="AS30" s="8">
        <v>-581.42</v>
      </c>
      <c r="AT30" s="8">
        <v>-612.01</v>
      </c>
      <c r="AU30" s="10">
        <v>-0.052612569227065</v>
      </c>
      <c r="AV30" s="8">
        <v>22.2300000000003</v>
      </c>
      <c r="AW30" s="8">
        <v>48</v>
      </c>
      <c r="AX30" s="10">
        <v>1.15924426450739</v>
      </c>
      <c r="AY30" s="8">
        <v>-2144.11685000001</v>
      </c>
      <c r="AZ30" s="8">
        <v>2851.36013666667</v>
      </c>
      <c r="BA30" s="10">
        <v>2.32985295865132</v>
      </c>
      <c r="BB30" s="8">
        <v>35095.229489</v>
      </c>
      <c r="BC30" s="8">
        <v>33029.3107357233</v>
      </c>
      <c r="BD30" s="10">
        <v>-0.058866084745912</v>
      </c>
      <c r="BE30" s="8">
        <v>195.763695800002</v>
      </c>
      <c r="BF30" s="8">
        <v>2500.00578996667</v>
      </c>
      <c r="BG30" s="10">
        <v>11.7705281602404</v>
      </c>
      <c r="BH30" s="8">
        <v>-389.960000000006</v>
      </c>
      <c r="BI30" s="8">
        <v>988.000000000006</v>
      </c>
      <c r="BJ30" s="10">
        <v>3.53359318904501</v>
      </c>
      <c r="BK30" s="8">
        <v>-5498.04</v>
      </c>
      <c r="BL30" s="8">
        <v>-507.047999999999</v>
      </c>
      <c r="BM30" s="10">
        <v>0.907776589475522</v>
      </c>
      <c r="BN30" s="8">
        <v>2334.46000000005</v>
      </c>
      <c r="BO30" s="8">
        <v>3469.496</v>
      </c>
      <c r="BP30" s="10">
        <v>0.486209230400146</v>
      </c>
      <c r="BQ30" s="8">
        <v>6118.91800000004</v>
      </c>
      <c r="BR30" s="8">
        <v>8010.56768</v>
      </c>
      <c r="BS30" s="10">
        <v>0.309147741479776</v>
      </c>
      <c r="BT30" s="8">
        <v>1063.633124</v>
      </c>
      <c r="BU30" s="8">
        <v>4539.05861166667</v>
      </c>
      <c r="BV30" s="10">
        <v>3.26750400043641</v>
      </c>
      <c r="BW30" s="8">
        <v>-2254.86</v>
      </c>
      <c r="BX30" s="8">
        <v>-699.833333333332</v>
      </c>
      <c r="BY30" s="10">
        <v>0.689633354916344</v>
      </c>
      <c r="BZ30" s="8">
        <v>-323.930000000001</v>
      </c>
      <c r="CA30" s="8">
        <v>100.003333333334</v>
      </c>
      <c r="CB30" s="10">
        <v>1.30871896191564</v>
      </c>
      <c r="CC30" s="8">
        <v>419.57</v>
      </c>
      <c r="CD30" s="8">
        <v>180</v>
      </c>
      <c r="CE30" s="10">
        <v>-0.570989346235431</v>
      </c>
      <c r="CF30" s="8">
        <v>-402.105972999999</v>
      </c>
      <c r="CG30" s="8">
        <v>-425.657836067713</v>
      </c>
      <c r="CH30" s="10">
        <v>-0.058571283813569</v>
      </c>
      <c r="CI30" s="8">
        <v>2867.87</v>
      </c>
      <c r="CJ30" s="8">
        <v>3300</v>
      </c>
      <c r="CK30" s="10">
        <v>0.150679772793048</v>
      </c>
      <c r="CL30" s="8">
        <v>-3870.1315</v>
      </c>
      <c r="CM30" s="8">
        <v>116.85404166667</v>
      </c>
      <c r="CN30" s="10">
        <v>1.03019381684231</v>
      </c>
      <c r="CO30" s="8">
        <v>40078.7511</v>
      </c>
      <c r="CP30" s="8">
        <v>43379.3998999999</v>
      </c>
      <c r="CQ30" s="10">
        <v>0.082354083134092</v>
      </c>
      <c r="CR30" s="8">
        <v>4445.62</v>
      </c>
      <c r="CS30" s="8">
        <v>7084</v>
      </c>
      <c r="CT30" s="10">
        <v>0.593478524930156</v>
      </c>
      <c r="CU30" s="8">
        <v>64</v>
      </c>
      <c r="CV30" s="8">
        <v>68</v>
      </c>
      <c r="CW30" s="10">
        <v>0.0625</v>
      </c>
      <c r="CX30" s="8">
        <v>1038.89999999999</v>
      </c>
      <c r="CY30" s="8">
        <v>999.999999999986</v>
      </c>
      <c r="CZ30" s="10">
        <v>-0.03744344980268</v>
      </c>
      <c r="DA30" s="9"/>
      <c r="DB30" s="8">
        <v>-5249.12</v>
      </c>
      <c r="DC30" s="9"/>
      <c r="DD30" s="8">
        <v>8.90000000000004</v>
      </c>
      <c r="DE30" s="8">
        <v>1200</v>
      </c>
      <c r="DF30" s="10">
        <v>133.831460674157</v>
      </c>
      <c r="DG30" s="8">
        <v>-267.450000000016</v>
      </c>
      <c r="DH30" s="8">
        <v>140</v>
      </c>
      <c r="DI30" s="10">
        <f>DH30/DG30-1</f>
        <v>-1.52346232940733</v>
      </c>
      <c r="DJ30" s="9"/>
      <c r="DK30" s="9"/>
      <c r="DL30" s="9"/>
      <c r="DM30" s="9"/>
      <c r="DN30" s="8">
        <v>-123.39</v>
      </c>
      <c r="DO30" s="9"/>
    </row>
    <row r="31" ht="17" customHeight="1" spans="1:119">
      <c r="A31" s="1" t="s">
        <v>382</v>
      </c>
      <c r="B31" s="5" t="s">
        <v>108</v>
      </c>
      <c r="C31" s="8">
        <v>1548.14</v>
      </c>
      <c r="D31" s="9"/>
      <c r="E31" s="9"/>
      <c r="F31" s="9"/>
      <c r="G31" s="9"/>
      <c r="H31" s="9"/>
      <c r="I31" s="14">
        <v>1686.646665</v>
      </c>
      <c r="J31" s="8">
        <f ca="1" t="shared" si="0"/>
        <v>1548.14</v>
      </c>
      <c r="K31" s="10">
        <f ca="1" t="shared" si="1"/>
        <v>-0.082119549917706</v>
      </c>
      <c r="L31" s="13"/>
      <c r="M31" s="8">
        <v>1685.816111</v>
      </c>
      <c r="N31" s="8">
        <f ca="1" t="shared" si="2"/>
        <v>1548.14</v>
      </c>
      <c r="O31" s="8">
        <v>401.43</v>
      </c>
      <c r="P31" s="16">
        <v>1208.5</v>
      </c>
      <c r="Q31" s="10">
        <v>2.0104875071619</v>
      </c>
      <c r="R31" s="8">
        <v>114.58</v>
      </c>
      <c r="S31" s="8">
        <v>1</v>
      </c>
      <c r="T31" s="10">
        <v>-0.991272473381044</v>
      </c>
      <c r="U31" s="9"/>
      <c r="V31" s="15"/>
      <c r="W31" s="9"/>
      <c r="X31" s="8">
        <v>207.85</v>
      </c>
      <c r="Y31" s="16">
        <v>110</v>
      </c>
      <c r="Z31" s="10">
        <v>-0.470772191484243</v>
      </c>
      <c r="AA31" s="8">
        <v>14.09</v>
      </c>
      <c r="AB31" s="8">
        <v>10</v>
      </c>
      <c r="AC31" s="10">
        <v>-0.2902767920511</v>
      </c>
      <c r="AD31" s="9"/>
      <c r="AE31" s="15"/>
      <c r="AF31" s="9"/>
      <c r="AG31" s="8">
        <v>0.31</v>
      </c>
      <c r="AH31" s="15"/>
      <c r="AI31" s="10">
        <v>-1</v>
      </c>
      <c r="AJ31" s="9"/>
      <c r="AK31" s="9"/>
      <c r="AL31" s="9"/>
      <c r="AM31" s="9"/>
      <c r="AN31" s="15"/>
      <c r="AO31" s="9"/>
      <c r="AP31" s="8">
        <v>327.27</v>
      </c>
      <c r="AQ31" s="8">
        <v>10</v>
      </c>
      <c r="AR31" s="10">
        <v>-0.969444189812693</v>
      </c>
      <c r="AS31" s="9"/>
      <c r="AT31" s="15"/>
      <c r="AU31" s="9"/>
      <c r="AV31" s="8">
        <v>2</v>
      </c>
      <c r="AW31" s="16">
        <v>2</v>
      </c>
      <c r="AX31" s="9"/>
      <c r="AY31" s="8">
        <v>69.65</v>
      </c>
      <c r="AZ31" s="8">
        <v>69.5</v>
      </c>
      <c r="BA31" s="10">
        <v>-0.002153625269203</v>
      </c>
      <c r="BB31" s="8">
        <v>12.44</v>
      </c>
      <c r="BC31" s="8">
        <v>15</v>
      </c>
      <c r="BD31" s="10">
        <v>0.205787781350482</v>
      </c>
      <c r="BE31" s="8">
        <v>19.13</v>
      </c>
      <c r="BF31" s="9"/>
      <c r="BG31" s="10">
        <v>-1</v>
      </c>
      <c r="BH31" s="8">
        <v>46.11</v>
      </c>
      <c r="BI31" s="8">
        <v>13</v>
      </c>
      <c r="BJ31" s="10">
        <v>-0.71806549555411</v>
      </c>
      <c r="BK31" s="8">
        <v>23.3</v>
      </c>
      <c r="BL31" s="8">
        <v>20</v>
      </c>
      <c r="BM31" s="10">
        <v>-0.141630901287554</v>
      </c>
      <c r="BN31" s="8">
        <v>90.82</v>
      </c>
      <c r="BO31" s="8">
        <v>50.5</v>
      </c>
      <c r="BP31" s="10">
        <v>-0.443955075974455</v>
      </c>
      <c r="BQ31" s="9"/>
      <c r="BR31" s="9"/>
      <c r="BS31" s="9"/>
      <c r="BT31" s="8">
        <v>0.22</v>
      </c>
      <c r="BU31" s="9"/>
      <c r="BV31" s="10">
        <v>-1</v>
      </c>
      <c r="BW31" s="8">
        <v>2.44</v>
      </c>
      <c r="BX31" s="15"/>
      <c r="BY31" s="10">
        <v>-1</v>
      </c>
      <c r="BZ31" s="8">
        <v>0.45</v>
      </c>
      <c r="CA31" s="15"/>
      <c r="CB31" s="10">
        <v>-1</v>
      </c>
      <c r="CC31" s="8">
        <v>0.31</v>
      </c>
      <c r="CD31" s="15"/>
      <c r="CE31" s="10">
        <v>-1</v>
      </c>
      <c r="CF31" s="8">
        <v>205.396111</v>
      </c>
      <c r="CG31" s="16">
        <v>27.14</v>
      </c>
      <c r="CH31" s="10">
        <v>-0.867865073647865</v>
      </c>
      <c r="CI31" s="8">
        <v>13.09</v>
      </c>
      <c r="CJ31" s="15"/>
      <c r="CK31" s="10">
        <v>-1</v>
      </c>
      <c r="CL31" s="8">
        <v>53</v>
      </c>
      <c r="CM31" s="16">
        <v>10</v>
      </c>
      <c r="CN31" s="10">
        <v>-0.811320754716981</v>
      </c>
      <c r="CO31" s="8">
        <v>34.93</v>
      </c>
      <c r="CP31" s="15"/>
      <c r="CQ31" s="10">
        <v>-1</v>
      </c>
      <c r="CR31" s="8">
        <v>27.88</v>
      </c>
      <c r="CS31" s="8">
        <v>1.5</v>
      </c>
      <c r="CT31" s="10">
        <v>-0.946197991391679</v>
      </c>
      <c r="CU31" s="9"/>
      <c r="CV31" s="15"/>
      <c r="CW31" s="9"/>
      <c r="CX31" s="9"/>
      <c r="CY31" s="15"/>
      <c r="CZ31" s="9"/>
      <c r="DA31" s="9"/>
      <c r="DB31" s="15"/>
      <c r="DC31" s="9"/>
      <c r="DD31" s="9"/>
      <c r="DE31" s="15"/>
      <c r="DF31" s="9"/>
      <c r="DG31" s="8">
        <v>19.12</v>
      </c>
      <c r="DH31" s="15"/>
      <c r="DI31" s="10"/>
      <c r="DJ31" s="9"/>
      <c r="DK31" s="15"/>
      <c r="DL31" s="9"/>
      <c r="DM31" s="9"/>
      <c r="DN31" s="15"/>
      <c r="DO31" s="9"/>
    </row>
    <row r="32" ht="17" customHeight="1" spans="1:119">
      <c r="A32" s="1" t="s">
        <v>383</v>
      </c>
      <c r="B32" s="5" t="s">
        <v>110</v>
      </c>
      <c r="C32" s="8">
        <v>1751.6</v>
      </c>
      <c r="D32" s="9"/>
      <c r="E32" s="9"/>
      <c r="F32" s="9"/>
      <c r="G32" s="9"/>
      <c r="H32" s="9"/>
      <c r="I32" s="14">
        <v>1358.974208</v>
      </c>
      <c r="J32" s="8">
        <f ca="1" t="shared" si="0"/>
        <v>1751.6</v>
      </c>
      <c r="K32" s="10">
        <f ca="1" t="shared" si="1"/>
        <v>0.288913350738147</v>
      </c>
      <c r="L32" s="13"/>
      <c r="M32" s="8">
        <v>1264.23097</v>
      </c>
      <c r="N32" s="8">
        <f ca="1" t="shared" si="2"/>
        <v>1751.6</v>
      </c>
      <c r="O32" s="8">
        <v>60</v>
      </c>
      <c r="P32" s="8">
        <v>735.6</v>
      </c>
      <c r="Q32" s="10">
        <v>11.26</v>
      </c>
      <c r="R32" s="8">
        <v>241.43</v>
      </c>
      <c r="S32" s="9"/>
      <c r="T32" s="10">
        <v>-1</v>
      </c>
      <c r="U32" s="9"/>
      <c r="V32" s="15"/>
      <c r="W32" s="9"/>
      <c r="X32" s="8">
        <v>302.18</v>
      </c>
      <c r="Y32" s="16">
        <v>420</v>
      </c>
      <c r="Z32" s="10">
        <v>0.389900059567145</v>
      </c>
      <c r="AA32" s="8">
        <v>62.60153</v>
      </c>
      <c r="AB32" s="8">
        <v>60</v>
      </c>
      <c r="AC32" s="10">
        <v>-0.041556971530888</v>
      </c>
      <c r="AD32" s="9"/>
      <c r="AE32" s="15"/>
      <c r="AF32" s="9"/>
      <c r="AG32" s="9"/>
      <c r="AH32" s="15"/>
      <c r="AI32" s="9"/>
      <c r="AJ32" s="9"/>
      <c r="AK32" s="8">
        <v>87.5</v>
      </c>
      <c r="AL32" s="9"/>
      <c r="AM32" s="9"/>
      <c r="AN32" s="15"/>
      <c r="AO32" s="9"/>
      <c r="AP32" s="8">
        <v>180.31</v>
      </c>
      <c r="AQ32" s="8">
        <v>10</v>
      </c>
      <c r="AR32" s="10">
        <v>-0.94453995895957</v>
      </c>
      <c r="AS32" s="9"/>
      <c r="AT32" s="15"/>
      <c r="AU32" s="9"/>
      <c r="AV32" s="8">
        <v>10</v>
      </c>
      <c r="AW32" s="15"/>
      <c r="AX32" s="10">
        <v>-1</v>
      </c>
      <c r="AY32" s="8">
        <v>47.66</v>
      </c>
      <c r="AZ32" s="8">
        <v>5.5</v>
      </c>
      <c r="BA32" s="10">
        <v>-0.884599244649601</v>
      </c>
      <c r="BB32" s="8">
        <v>44.01</v>
      </c>
      <c r="BC32" s="8">
        <v>35</v>
      </c>
      <c r="BD32" s="10">
        <v>-0.204726198591229</v>
      </c>
      <c r="BE32" s="8">
        <v>3.45</v>
      </c>
      <c r="BF32" s="9"/>
      <c r="BG32" s="10">
        <v>-1</v>
      </c>
      <c r="BH32" s="8">
        <v>2.11</v>
      </c>
      <c r="BI32" s="8">
        <v>1</v>
      </c>
      <c r="BJ32" s="10">
        <v>-0.526066350710901</v>
      </c>
      <c r="BK32" s="8">
        <v>18.2</v>
      </c>
      <c r="BL32" s="9"/>
      <c r="BM32" s="10">
        <v>-1</v>
      </c>
      <c r="BN32" s="8">
        <v>18.54</v>
      </c>
      <c r="BO32" s="8">
        <v>20</v>
      </c>
      <c r="BP32" s="10">
        <v>0.078748651564186</v>
      </c>
      <c r="BQ32" s="8">
        <v>14.82</v>
      </c>
      <c r="BR32" s="9"/>
      <c r="BS32" s="10">
        <v>-1</v>
      </c>
      <c r="BT32" s="8">
        <v>2.96</v>
      </c>
      <c r="BU32" s="9"/>
      <c r="BV32" s="10">
        <v>-1</v>
      </c>
      <c r="BW32" s="9"/>
      <c r="BX32" s="15"/>
      <c r="BY32" s="9"/>
      <c r="BZ32" s="8">
        <v>10</v>
      </c>
      <c r="CA32" s="15"/>
      <c r="CB32" s="10">
        <v>-1</v>
      </c>
      <c r="CC32" s="8">
        <v>0.07</v>
      </c>
      <c r="CD32" s="15"/>
      <c r="CE32" s="10">
        <v>-1</v>
      </c>
      <c r="CF32" s="8">
        <v>0.63944</v>
      </c>
      <c r="CG32" s="15"/>
      <c r="CH32" s="10">
        <v>-1</v>
      </c>
      <c r="CI32" s="8">
        <v>0.16</v>
      </c>
      <c r="CJ32" s="15"/>
      <c r="CK32" s="10">
        <v>-1</v>
      </c>
      <c r="CL32" s="8">
        <v>28</v>
      </c>
      <c r="CM32" s="16">
        <v>1</v>
      </c>
      <c r="CN32" s="10">
        <v>-0.964285714285714</v>
      </c>
      <c r="CO32" s="8">
        <v>233.27</v>
      </c>
      <c r="CP32" s="16">
        <v>350</v>
      </c>
      <c r="CQ32" s="10">
        <v>0.500407253397351</v>
      </c>
      <c r="CR32" s="8">
        <v>38.82</v>
      </c>
      <c r="CS32" s="8">
        <v>26</v>
      </c>
      <c r="CT32" s="10">
        <v>-0.330242143225142</v>
      </c>
      <c r="CU32" s="9"/>
      <c r="CV32" s="15"/>
      <c r="CW32" s="9"/>
      <c r="CX32" s="9"/>
      <c r="CY32" s="15"/>
      <c r="CZ32" s="9"/>
      <c r="DA32" s="9"/>
      <c r="DB32" s="15"/>
      <c r="DC32" s="9"/>
      <c r="DD32" s="8">
        <v>5</v>
      </c>
      <c r="DE32" s="15"/>
      <c r="DF32" s="10">
        <v>-1</v>
      </c>
      <c r="DG32" s="9"/>
      <c r="DH32" s="15"/>
      <c r="DI32" s="9"/>
      <c r="DJ32" s="9"/>
      <c r="DK32" s="15"/>
      <c r="DL32" s="9"/>
      <c r="DM32" s="9"/>
      <c r="DN32" s="15"/>
      <c r="DO32" s="9"/>
    </row>
    <row r="33" ht="17" customHeight="1" spans="1:119">
      <c r="A33" s="1" t="s">
        <v>384</v>
      </c>
      <c r="B33" s="5" t="s">
        <v>385</v>
      </c>
      <c r="C33" s="8">
        <v>160932.527673309</v>
      </c>
      <c r="D33" s="9"/>
      <c r="E33" s="9"/>
      <c r="F33" s="9"/>
      <c r="G33" s="9"/>
      <c r="H33" s="9"/>
      <c r="I33" s="12">
        <v>78082.2927831351</v>
      </c>
      <c r="J33" s="8">
        <f ca="1" t="shared" si="0"/>
        <v>89208.5277033094</v>
      </c>
      <c r="K33" s="10">
        <f ca="1" t="shared" si="1"/>
        <v>0.142493701498702</v>
      </c>
      <c r="L33" s="12">
        <f>L13-L14-L15-L16+L24+L25+L26+L27+L28+L29+L31-L32</f>
        <v>71684</v>
      </c>
      <c r="M33" s="8">
        <v>161153.107725747</v>
      </c>
      <c r="N33" s="8">
        <f ca="1" t="shared" si="2"/>
        <v>160892.527703309</v>
      </c>
      <c r="O33" s="8">
        <v>8215.10551811959</v>
      </c>
      <c r="P33" s="8">
        <v>1388.92124477521</v>
      </c>
      <c r="Q33" s="10">
        <v>-0.830930808896885</v>
      </c>
      <c r="R33" s="8">
        <v>34424.7185928278</v>
      </c>
      <c r="S33" s="8">
        <v>34927.048198912</v>
      </c>
      <c r="T33" s="10">
        <v>0.014592119460023</v>
      </c>
      <c r="U33" s="8">
        <v>-2309.62</v>
      </c>
      <c r="V33" s="8">
        <v>-4599.4518</v>
      </c>
      <c r="W33" s="10">
        <v>-0.991432270243589</v>
      </c>
      <c r="X33" s="8">
        <v>18569.73009</v>
      </c>
      <c r="Y33" s="8">
        <v>7033.005</v>
      </c>
      <c r="Z33" s="10">
        <v>-0.621265092927368</v>
      </c>
      <c r="AA33" s="8">
        <v>3348.03776800001</v>
      </c>
      <c r="AB33" s="8">
        <v>3860.558</v>
      </c>
      <c r="AC33" s="10">
        <v>0.153080779702838</v>
      </c>
      <c r="AD33" s="8">
        <v>-219.44</v>
      </c>
      <c r="AE33" s="8">
        <v>-100.41</v>
      </c>
      <c r="AF33" s="10">
        <v>0.542426175720015</v>
      </c>
      <c r="AG33" s="8">
        <v>-22.78</v>
      </c>
      <c r="AH33" s="8">
        <v>-23.12</v>
      </c>
      <c r="AI33" s="10">
        <v>-0.01492537313433</v>
      </c>
      <c r="AJ33" s="8">
        <v>13961.978</v>
      </c>
      <c r="AK33" s="8">
        <v>4102.91</v>
      </c>
      <c r="AL33" s="10">
        <v>-0.706136909827533</v>
      </c>
      <c r="AM33" s="8">
        <v>92.8599999999999</v>
      </c>
      <c r="AN33" s="8">
        <v>1313.65</v>
      </c>
      <c r="AO33" s="10">
        <v>13.1465647210855</v>
      </c>
      <c r="AP33" s="8">
        <v>6928.11</v>
      </c>
      <c r="AQ33" s="8">
        <v>8832.28</v>
      </c>
      <c r="AR33" s="10">
        <v>0.274846964034924</v>
      </c>
      <c r="AS33" s="8">
        <v>-581.42</v>
      </c>
      <c r="AT33" s="8">
        <v>-612.01</v>
      </c>
      <c r="AU33" s="10">
        <v>-0.052612569227065</v>
      </c>
      <c r="AV33" s="8">
        <v>14.2300000000003</v>
      </c>
      <c r="AW33" s="8">
        <v>50</v>
      </c>
      <c r="AX33" s="10">
        <v>2.51370344342929</v>
      </c>
      <c r="AY33" s="8">
        <v>-2122.12685000001</v>
      </c>
      <c r="AZ33" s="8">
        <v>2915.36013666667</v>
      </c>
      <c r="BA33" s="10">
        <v>2.37379164523867</v>
      </c>
      <c r="BB33" s="8">
        <v>35063.659489</v>
      </c>
      <c r="BC33" s="8">
        <v>33009.3107357233</v>
      </c>
      <c r="BD33" s="10">
        <v>-0.058589114291427</v>
      </c>
      <c r="BE33" s="8">
        <v>211.443695800002</v>
      </c>
      <c r="BF33" s="8">
        <v>2500.00578996667</v>
      </c>
      <c r="BG33" s="10">
        <v>10.823505924392</v>
      </c>
      <c r="BH33" s="8">
        <v>-345.960000000006</v>
      </c>
      <c r="BI33" s="8">
        <v>1000.00000000001</v>
      </c>
      <c r="BJ33" s="10">
        <v>3.89050757312981</v>
      </c>
      <c r="BK33" s="8">
        <v>-5492.94000000001</v>
      </c>
      <c r="BL33" s="8">
        <v>-487.047999999999</v>
      </c>
      <c r="BM33" s="10">
        <v>0.911332000713644</v>
      </c>
      <c r="BN33" s="8">
        <v>2406.74000000005</v>
      </c>
      <c r="BO33" s="8">
        <v>3499.996</v>
      </c>
      <c r="BP33" s="10">
        <v>0.454247654503572</v>
      </c>
      <c r="BQ33" s="8">
        <v>6104.09800000004</v>
      </c>
      <c r="BR33" s="8">
        <v>8010.56768</v>
      </c>
      <c r="BS33" s="10">
        <v>0.312326191355373</v>
      </c>
      <c r="BT33" s="8">
        <v>1060.893124</v>
      </c>
      <c r="BU33" s="8">
        <v>4539.05861166667</v>
      </c>
      <c r="BV33" s="10">
        <v>3.27852580903963</v>
      </c>
      <c r="BW33" s="8">
        <v>-2252.42</v>
      </c>
      <c r="BX33" s="8">
        <v>-699.833333333332</v>
      </c>
      <c r="BY33" s="10">
        <v>0.689297141148928</v>
      </c>
      <c r="BZ33" s="8">
        <v>-333.480000000001</v>
      </c>
      <c r="CA33" s="8">
        <v>100.003333333334</v>
      </c>
      <c r="CB33" s="10">
        <v>1.29987805365639</v>
      </c>
      <c r="CC33" s="8">
        <v>419.81</v>
      </c>
      <c r="CD33" s="8">
        <v>180</v>
      </c>
      <c r="CE33" s="10">
        <v>-0.571234606131345</v>
      </c>
      <c r="CF33" s="8">
        <v>-197.349301999999</v>
      </c>
      <c r="CG33" s="8">
        <v>-398.517836067713</v>
      </c>
      <c r="CH33" s="10">
        <v>-1.01935265049843</v>
      </c>
      <c r="CI33" s="8">
        <v>2880.8</v>
      </c>
      <c r="CJ33" s="8">
        <v>3300</v>
      </c>
      <c r="CK33" s="10">
        <v>0.145515134684809</v>
      </c>
      <c r="CL33" s="8">
        <v>-3845.1315</v>
      </c>
      <c r="CM33" s="8">
        <v>125.85404166667</v>
      </c>
      <c r="CN33" s="10">
        <v>1.03273075099426</v>
      </c>
      <c r="CO33" s="8">
        <v>39880.4111</v>
      </c>
      <c r="CP33" s="8">
        <v>43029.3998999999</v>
      </c>
      <c r="CQ33" s="10">
        <v>0.07896079085303</v>
      </c>
      <c r="CR33" s="8">
        <v>4434.68</v>
      </c>
      <c r="CS33" s="8">
        <v>7059.5</v>
      </c>
      <c r="CT33" s="10">
        <v>0.591884871061723</v>
      </c>
      <c r="CU33" s="8">
        <v>64</v>
      </c>
      <c r="CV33" s="8">
        <v>68</v>
      </c>
      <c r="CW33" s="10">
        <v>0.0625</v>
      </c>
      <c r="CX33" s="8">
        <v>1038.89999999999</v>
      </c>
      <c r="CY33" s="8">
        <v>999.999999999986</v>
      </c>
      <c r="CZ33" s="10">
        <v>-0.03744344980268</v>
      </c>
      <c r="DA33" s="9"/>
      <c r="DB33" s="8">
        <v>-5249.12</v>
      </c>
      <c r="DC33" s="9"/>
      <c r="DD33" s="8">
        <v>3.90000000000004</v>
      </c>
      <c r="DE33" s="8">
        <v>1200</v>
      </c>
      <c r="DF33" s="10">
        <v>306.692307692305</v>
      </c>
      <c r="DG33" s="8">
        <v>-248.330000000016</v>
      </c>
      <c r="DH33" s="8">
        <v>140</v>
      </c>
      <c r="DI33" s="10">
        <f>DH33/DG33-1</f>
        <v>-1.56376595658999</v>
      </c>
      <c r="DJ33" s="9"/>
      <c r="DK33" s="9"/>
      <c r="DL33" s="9"/>
      <c r="DM33" s="9"/>
      <c r="DN33" s="8">
        <v>-123.39</v>
      </c>
      <c r="DO33" s="9"/>
    </row>
    <row r="34" ht="17" customHeight="1" spans="1:119">
      <c r="A34" s="1" t="s">
        <v>386</v>
      </c>
      <c r="B34" s="5" t="s">
        <v>115</v>
      </c>
      <c r="C34" s="8">
        <v>18248.94</v>
      </c>
      <c r="D34" s="9"/>
      <c r="E34" s="9"/>
      <c r="F34" s="9"/>
      <c r="G34" s="9"/>
      <c r="H34" s="9"/>
      <c r="I34" s="14">
        <v>19334.737279344</v>
      </c>
      <c r="J34" s="8">
        <f ca="1" t="shared" si="0"/>
        <v>18248.94</v>
      </c>
      <c r="K34" s="10">
        <f ca="1" t="shared" si="1"/>
        <v>-0.0561578501769454</v>
      </c>
      <c r="L34" s="13"/>
      <c r="M34" s="8">
        <v>23449.689683</v>
      </c>
      <c r="N34" s="8">
        <f ca="1" t="shared" si="2"/>
        <v>18248.94</v>
      </c>
      <c r="O34" s="9"/>
      <c r="P34" s="15"/>
      <c r="Q34" s="9"/>
      <c r="R34" s="8">
        <v>-65.2199999999999</v>
      </c>
      <c r="S34" s="8">
        <v>1677.9</v>
      </c>
      <c r="T34" s="10">
        <v>26.7267709291629</v>
      </c>
      <c r="U34" s="9"/>
      <c r="V34" s="15"/>
      <c r="W34" s="9"/>
      <c r="X34" s="8">
        <v>12351.29</v>
      </c>
      <c r="Y34" s="16">
        <v>4961</v>
      </c>
      <c r="Z34" s="10">
        <v>-0.598341549749055</v>
      </c>
      <c r="AA34" s="8">
        <v>809.75</v>
      </c>
      <c r="AB34" s="8">
        <v>972.02</v>
      </c>
      <c r="AC34" s="10">
        <v>0.200395183698672</v>
      </c>
      <c r="AD34" s="9"/>
      <c r="AE34" s="15"/>
      <c r="AF34" s="9"/>
      <c r="AG34" s="9"/>
      <c r="AH34" s="15"/>
      <c r="AI34" s="9"/>
      <c r="AJ34" s="8">
        <v>3476.88</v>
      </c>
      <c r="AK34" s="8">
        <v>1000</v>
      </c>
      <c r="AL34" s="10">
        <v>-0.712385817169416</v>
      </c>
      <c r="AM34" s="9"/>
      <c r="AN34" s="15"/>
      <c r="AO34" s="9"/>
      <c r="AP34" s="8">
        <v>923.02</v>
      </c>
      <c r="AQ34" s="8">
        <v>750</v>
      </c>
      <c r="AR34" s="10">
        <v>-0.187449892743386</v>
      </c>
      <c r="AS34" s="9"/>
      <c r="AT34" s="15"/>
      <c r="AU34" s="9"/>
      <c r="AV34" s="8">
        <v>-103.47</v>
      </c>
      <c r="AW34" s="15"/>
      <c r="AX34" s="10">
        <v>1</v>
      </c>
      <c r="AY34" s="8">
        <v>637.19</v>
      </c>
      <c r="AZ34" s="8">
        <v>550</v>
      </c>
      <c r="BA34" s="10">
        <v>-0.136835166904691</v>
      </c>
      <c r="BB34" s="8">
        <v>-410.91</v>
      </c>
      <c r="BC34" s="8">
        <v>1680</v>
      </c>
      <c r="BD34" s="10">
        <v>5.08848652989706</v>
      </c>
      <c r="BE34" s="8">
        <v>474.54</v>
      </c>
      <c r="BF34" s="9"/>
      <c r="BG34" s="10">
        <v>-1</v>
      </c>
      <c r="BH34" s="8">
        <v>-176.5</v>
      </c>
      <c r="BI34" s="8">
        <v>112</v>
      </c>
      <c r="BJ34" s="10">
        <v>1.63456090651558</v>
      </c>
      <c r="BK34" s="8">
        <v>437</v>
      </c>
      <c r="BL34" s="8">
        <v>514</v>
      </c>
      <c r="BM34" s="10">
        <v>0.176201372997712</v>
      </c>
      <c r="BN34" s="8">
        <v>3.83</v>
      </c>
      <c r="BO34" s="8">
        <v>82.5</v>
      </c>
      <c r="BP34" s="10">
        <v>20.5404699738903</v>
      </c>
      <c r="BQ34" s="8">
        <v>60.44</v>
      </c>
      <c r="BR34" s="8">
        <v>609.54</v>
      </c>
      <c r="BS34" s="10">
        <v>9.08504301786896</v>
      </c>
      <c r="BT34" s="8">
        <v>-53.3</v>
      </c>
      <c r="BU34" s="8">
        <v>-110</v>
      </c>
      <c r="BV34" s="10">
        <v>-1.06378986866792</v>
      </c>
      <c r="BW34" s="9"/>
      <c r="BX34" s="15"/>
      <c r="BY34" s="9"/>
      <c r="BZ34" s="8">
        <v>-0.69</v>
      </c>
      <c r="CA34" s="15"/>
      <c r="CB34" s="10">
        <v>1</v>
      </c>
      <c r="CC34" s="8">
        <v>7.43</v>
      </c>
      <c r="CD34" s="16">
        <v>9</v>
      </c>
      <c r="CE34" s="10">
        <v>0.211305518169583</v>
      </c>
      <c r="CF34" s="8">
        <v>117.469683</v>
      </c>
      <c r="CG34" s="16">
        <v>14.74</v>
      </c>
      <c r="CH34" s="10">
        <v>-0.874520815724003</v>
      </c>
      <c r="CI34" s="8">
        <v>46.1</v>
      </c>
      <c r="CJ34" s="16">
        <v>100</v>
      </c>
      <c r="CK34" s="10">
        <v>1.16919739696312</v>
      </c>
      <c r="CL34" s="9"/>
      <c r="CM34" s="15"/>
      <c r="CN34" s="9"/>
      <c r="CO34" s="8">
        <v>4380.26</v>
      </c>
      <c r="CP34" s="16">
        <v>4574.54</v>
      </c>
      <c r="CQ34" s="10">
        <v>0.044353531525526</v>
      </c>
      <c r="CR34" s="8">
        <v>398.88</v>
      </c>
      <c r="CS34" s="8">
        <v>421.7</v>
      </c>
      <c r="CT34" s="10">
        <v>0.057210188527878</v>
      </c>
      <c r="CU34" s="8">
        <v>-8</v>
      </c>
      <c r="CV34" s="15"/>
      <c r="CW34" s="10">
        <v>1</v>
      </c>
      <c r="CX34" s="8">
        <v>150</v>
      </c>
      <c r="CY34" s="16">
        <v>150</v>
      </c>
      <c r="CZ34" s="9"/>
      <c r="DA34" s="9"/>
      <c r="DB34" s="15"/>
      <c r="DC34" s="9"/>
      <c r="DD34" s="8">
        <v>-6.3</v>
      </c>
      <c r="DE34" s="16">
        <v>180</v>
      </c>
      <c r="DF34" s="10">
        <v>29.5714285714286</v>
      </c>
      <c r="DG34" s="9"/>
      <c r="DH34" s="15"/>
      <c r="DI34" s="9"/>
      <c r="DJ34" s="9"/>
      <c r="DK34" s="15"/>
      <c r="DL34" s="9"/>
      <c r="DM34" s="9"/>
      <c r="DN34" s="15"/>
      <c r="DO34" s="9"/>
    </row>
    <row r="35" ht="17" customHeight="1" spans="1:119">
      <c r="A35" s="1" t="s">
        <v>387</v>
      </c>
      <c r="B35" s="5" t="s">
        <v>388</v>
      </c>
      <c r="C35" s="8">
        <v>142683.587673309</v>
      </c>
      <c r="D35" s="9"/>
      <c r="E35" s="9"/>
      <c r="F35" s="9"/>
      <c r="G35" s="9"/>
      <c r="H35" s="9"/>
      <c r="I35" s="14">
        <v>58747.5555037912</v>
      </c>
      <c r="J35" s="8">
        <f ca="1" t="shared" si="0"/>
        <v>70959.5877033093</v>
      </c>
      <c r="K35" s="10">
        <f ca="1" t="shared" si="1"/>
        <v>0.207873027137785</v>
      </c>
      <c r="L35" s="13">
        <f>L33-L34</f>
        <v>71684</v>
      </c>
      <c r="M35" s="8">
        <v>137703.418042747</v>
      </c>
      <c r="N35" s="8">
        <f ca="1" t="shared" si="2"/>
        <v>142643.587703309</v>
      </c>
      <c r="O35" s="8">
        <v>8215.10551811959</v>
      </c>
      <c r="P35" s="8">
        <v>1388.92124477521</v>
      </c>
      <c r="Q35" s="10">
        <v>-0.830930808896885</v>
      </c>
      <c r="R35" s="8">
        <v>34489.9385928278</v>
      </c>
      <c r="S35" s="8">
        <v>33249.148198912</v>
      </c>
      <c r="T35" s="10">
        <v>-0.035975430648456</v>
      </c>
      <c r="U35" s="8">
        <v>-2309.62</v>
      </c>
      <c r="V35" s="8">
        <v>-4599.4518</v>
      </c>
      <c r="W35" s="10">
        <v>-0.991432270243589</v>
      </c>
      <c r="X35" s="8">
        <v>6218.44008999997</v>
      </c>
      <c r="Y35" s="8">
        <v>2072.005</v>
      </c>
      <c r="Z35" s="10">
        <v>-0.666796661218617</v>
      </c>
      <c r="AA35" s="8">
        <v>2538.28776800001</v>
      </c>
      <c r="AB35" s="8">
        <v>2888.538</v>
      </c>
      <c r="AC35" s="10">
        <v>0.137986810012468</v>
      </c>
      <c r="AD35" s="8">
        <v>-219.44</v>
      </c>
      <c r="AE35" s="8">
        <v>-100.41</v>
      </c>
      <c r="AF35" s="10">
        <v>0.542426175720015</v>
      </c>
      <c r="AG35" s="8">
        <v>-22.78</v>
      </c>
      <c r="AH35" s="8">
        <v>-23.12</v>
      </c>
      <c r="AI35" s="10">
        <v>-0.01492537313433</v>
      </c>
      <c r="AJ35" s="8">
        <v>10485.098</v>
      </c>
      <c r="AK35" s="8">
        <v>3102.91</v>
      </c>
      <c r="AL35" s="10">
        <v>-0.70406475933749</v>
      </c>
      <c r="AM35" s="8">
        <v>92.8599999999999</v>
      </c>
      <c r="AN35" s="8">
        <v>1313.65</v>
      </c>
      <c r="AO35" s="10">
        <v>13.1465647210855</v>
      </c>
      <c r="AP35" s="8">
        <v>6005.09</v>
      </c>
      <c r="AQ35" s="8">
        <v>8082.28</v>
      </c>
      <c r="AR35" s="10">
        <v>0.345904890684402</v>
      </c>
      <c r="AS35" s="8">
        <v>-581.42</v>
      </c>
      <c r="AT35" s="8">
        <v>-612.01</v>
      </c>
      <c r="AU35" s="10">
        <v>-0.052612569227065</v>
      </c>
      <c r="AV35" s="8">
        <v>117.7</v>
      </c>
      <c r="AW35" s="8">
        <v>50</v>
      </c>
      <c r="AX35" s="10">
        <v>-0.575191163976212</v>
      </c>
      <c r="AY35" s="8">
        <v>-2759.31685000001</v>
      </c>
      <c r="AZ35" s="8">
        <v>2365.36013666667</v>
      </c>
      <c r="BA35" s="10">
        <v>1.85722672141355</v>
      </c>
      <c r="BB35" s="8">
        <v>35474.569489</v>
      </c>
      <c r="BC35" s="8">
        <v>31329.3107357233</v>
      </c>
      <c r="BD35" s="10">
        <v>-0.116851559102418</v>
      </c>
      <c r="BE35" s="8">
        <v>-263.096304199998</v>
      </c>
      <c r="BF35" s="8">
        <v>2500.00578996667</v>
      </c>
      <c r="BG35" s="10">
        <v>10.5022459459037</v>
      </c>
      <c r="BH35" s="8">
        <v>-169.460000000006</v>
      </c>
      <c r="BI35" s="8">
        <v>888.000000000006</v>
      </c>
      <c r="BJ35" s="10">
        <v>6.24017467248894</v>
      </c>
      <c r="BK35" s="8">
        <v>-5929.94000000001</v>
      </c>
      <c r="BL35" s="8">
        <v>-1001.048</v>
      </c>
      <c r="BM35" s="10">
        <v>0.831187499367616</v>
      </c>
      <c r="BN35" s="8">
        <v>2402.91000000005</v>
      </c>
      <c r="BO35" s="8">
        <v>3417.496</v>
      </c>
      <c r="BP35" s="10">
        <v>0.422232210111876</v>
      </c>
      <c r="BQ35" s="8">
        <v>6043.65800000004</v>
      </c>
      <c r="BR35" s="8">
        <v>7401.02768</v>
      </c>
      <c r="BS35" s="10">
        <v>0.224594058763741</v>
      </c>
      <c r="BT35" s="8">
        <v>1114.193124</v>
      </c>
      <c r="BU35" s="8">
        <v>4649.05861166667</v>
      </c>
      <c r="BV35" s="10">
        <v>3.17257880301429</v>
      </c>
      <c r="BW35" s="8">
        <v>-2252.42</v>
      </c>
      <c r="BX35" s="8">
        <v>-699.833333333332</v>
      </c>
      <c r="BY35" s="10">
        <v>0.689297141148928</v>
      </c>
      <c r="BZ35" s="8">
        <v>-332.790000000001</v>
      </c>
      <c r="CA35" s="8">
        <v>100.003333333334</v>
      </c>
      <c r="CB35" s="10">
        <v>1.30049981469796</v>
      </c>
      <c r="CC35" s="8">
        <v>412.38</v>
      </c>
      <c r="CD35" s="8">
        <v>171</v>
      </c>
      <c r="CE35" s="10">
        <v>-0.585333915320821</v>
      </c>
      <c r="CF35" s="8">
        <v>-314.818984999999</v>
      </c>
      <c r="CG35" s="8">
        <v>-413.257836067713</v>
      </c>
      <c r="CH35" s="10">
        <v>-0.312683973197216</v>
      </c>
      <c r="CI35" s="8">
        <v>2834.7</v>
      </c>
      <c r="CJ35" s="8">
        <v>3200</v>
      </c>
      <c r="CK35" s="10">
        <v>0.128867252266553</v>
      </c>
      <c r="CL35" s="8">
        <v>-3845.1315</v>
      </c>
      <c r="CM35" s="8">
        <v>125.85404166667</v>
      </c>
      <c r="CN35" s="10">
        <v>1.03273075099426</v>
      </c>
      <c r="CO35" s="8">
        <v>35500.1511</v>
      </c>
      <c r="CP35" s="8">
        <v>38454.8598999999</v>
      </c>
      <c r="CQ35" s="10">
        <v>0.083230879544058</v>
      </c>
      <c r="CR35" s="8">
        <v>4035.8</v>
      </c>
      <c r="CS35" s="8">
        <v>6637.8</v>
      </c>
      <c r="CT35" s="10">
        <v>0.644729669458348</v>
      </c>
      <c r="CU35" s="8">
        <v>72</v>
      </c>
      <c r="CV35" s="8">
        <v>68</v>
      </c>
      <c r="CW35" s="10">
        <v>-0.055555555555556</v>
      </c>
      <c r="CX35" s="8">
        <v>888.89999999999</v>
      </c>
      <c r="CY35" s="8">
        <v>849.999999999986</v>
      </c>
      <c r="CZ35" s="10">
        <v>-0.043761952975593</v>
      </c>
      <c r="DA35" s="9"/>
      <c r="DB35" s="8">
        <v>-5249.12</v>
      </c>
      <c r="DC35" s="9"/>
      <c r="DD35" s="8">
        <v>10.2</v>
      </c>
      <c r="DE35" s="8">
        <v>1020</v>
      </c>
      <c r="DF35" s="10">
        <v>98.9999999999996</v>
      </c>
      <c r="DG35" s="8">
        <v>-248.330000000016</v>
      </c>
      <c r="DH35" s="8">
        <v>140</v>
      </c>
      <c r="DI35" s="10">
        <f>DH35/DG35-1</f>
        <v>-1.56376595658999</v>
      </c>
      <c r="DJ35" s="9"/>
      <c r="DK35" s="9"/>
      <c r="DL35" s="9"/>
      <c r="DM35" s="9"/>
      <c r="DN35" s="8">
        <v>-123.39</v>
      </c>
      <c r="DO35" s="9"/>
    </row>
    <row r="36" ht="17" hidden="1" customHeight="1" spans="1:119">
      <c r="A36" s="1" t="s">
        <v>389</v>
      </c>
      <c r="B36" s="5" t="s">
        <v>118</v>
      </c>
      <c r="C36" s="8">
        <v>142895.767673309</v>
      </c>
      <c r="D36" s="9"/>
      <c r="E36" s="9"/>
      <c r="F36" s="9"/>
      <c r="G36" s="9"/>
      <c r="H36" s="9"/>
      <c r="I36" s="9"/>
      <c r="J36" s="8">
        <v>142895.767673309</v>
      </c>
      <c r="K36" s="10" t="e">
        <f t="shared" si="1"/>
        <v>#DIV/0!</v>
      </c>
      <c r="L36" s="15"/>
      <c r="M36" s="8">
        <v>138045.998042747</v>
      </c>
      <c r="N36" s="8">
        <f ca="1" t="shared" si="2"/>
        <v>142895.767673309</v>
      </c>
      <c r="O36" s="8">
        <v>8215.10551811959</v>
      </c>
      <c r="P36" s="8">
        <v>1388.92124477521</v>
      </c>
      <c r="Q36" s="10">
        <v>-0.830930808896885</v>
      </c>
      <c r="R36" s="8">
        <v>34489.9385928278</v>
      </c>
      <c r="S36" s="8">
        <v>33249.148198912</v>
      </c>
      <c r="T36" s="10">
        <v>-0.035975430648456</v>
      </c>
      <c r="U36" s="8">
        <v>-2309.62</v>
      </c>
      <c r="V36" s="8">
        <v>-4599.4518</v>
      </c>
      <c r="W36" s="10">
        <v>-0.991432270243589</v>
      </c>
      <c r="X36" s="8">
        <v>6690.79008999997</v>
      </c>
      <c r="Y36" s="8">
        <v>2317.635</v>
      </c>
      <c r="Z36" s="10">
        <v>-0.653608173500477</v>
      </c>
      <c r="AA36" s="8">
        <v>2538.28776800001</v>
      </c>
      <c r="AB36" s="8">
        <v>2888.538</v>
      </c>
      <c r="AC36" s="10">
        <v>0.137986810012468</v>
      </c>
      <c r="AD36" s="8">
        <v>-219.44</v>
      </c>
      <c r="AE36" s="8">
        <v>-100.41</v>
      </c>
      <c r="AF36" s="10">
        <v>0.542426175720015</v>
      </c>
      <c r="AG36" s="8">
        <v>-22.78</v>
      </c>
      <c r="AH36" s="8">
        <v>-23.12</v>
      </c>
      <c r="AI36" s="10">
        <v>-0.01492537313433</v>
      </c>
      <c r="AJ36" s="8">
        <v>10485.098</v>
      </c>
      <c r="AK36" s="8">
        <v>3102.91</v>
      </c>
      <c r="AL36" s="10">
        <v>-0.70406475933749</v>
      </c>
      <c r="AM36" s="8">
        <v>92.8599999999999</v>
      </c>
      <c r="AN36" s="8">
        <v>1313.65</v>
      </c>
      <c r="AO36" s="10">
        <v>13.1465647210855</v>
      </c>
      <c r="AP36" s="8">
        <v>5875.32</v>
      </c>
      <c r="AQ36" s="8">
        <v>8048.83</v>
      </c>
      <c r="AR36" s="10">
        <v>0.369938999067285</v>
      </c>
      <c r="AS36" s="8">
        <v>-581.42</v>
      </c>
      <c r="AT36" s="8">
        <v>-612.01</v>
      </c>
      <c r="AU36" s="10">
        <v>-0.052612569227065</v>
      </c>
      <c r="AV36" s="8">
        <v>117.7</v>
      </c>
      <c r="AW36" s="8">
        <v>50</v>
      </c>
      <c r="AX36" s="10">
        <v>-0.575191163976212</v>
      </c>
      <c r="AY36" s="8">
        <v>-2759.31685000001</v>
      </c>
      <c r="AZ36" s="8">
        <v>2365.36013666667</v>
      </c>
      <c r="BA36" s="10">
        <v>1.85722672141355</v>
      </c>
      <c r="BB36" s="8">
        <v>35474.569489</v>
      </c>
      <c r="BC36" s="8">
        <v>31329.3107357233</v>
      </c>
      <c r="BD36" s="10">
        <v>-0.116851559102418</v>
      </c>
      <c r="BE36" s="8">
        <v>-263.096304199998</v>
      </c>
      <c r="BF36" s="8">
        <v>2500.00578996667</v>
      </c>
      <c r="BG36" s="10">
        <v>10.5022459459037</v>
      </c>
      <c r="BH36" s="8">
        <v>-169.460000000006</v>
      </c>
      <c r="BI36" s="8">
        <v>888.000000000006</v>
      </c>
      <c r="BJ36" s="10">
        <v>6.24017467248894</v>
      </c>
      <c r="BK36" s="8">
        <v>-5929.94000000001</v>
      </c>
      <c r="BL36" s="8">
        <v>-1001.048</v>
      </c>
      <c r="BM36" s="10">
        <v>0.831187499367616</v>
      </c>
      <c r="BN36" s="8">
        <v>2402.91000000005</v>
      </c>
      <c r="BO36" s="8">
        <v>3417.496</v>
      </c>
      <c r="BP36" s="10">
        <v>0.422232210111876</v>
      </c>
      <c r="BQ36" s="8">
        <v>6043.65800000004</v>
      </c>
      <c r="BR36" s="8">
        <v>7401.02768</v>
      </c>
      <c r="BS36" s="10">
        <v>0.224594058763741</v>
      </c>
      <c r="BT36" s="8">
        <v>1114.193124</v>
      </c>
      <c r="BU36" s="8">
        <v>4649.05861166667</v>
      </c>
      <c r="BV36" s="10">
        <v>3.17257880301429</v>
      </c>
      <c r="BW36" s="8">
        <v>-2252.42</v>
      </c>
      <c r="BX36" s="8">
        <v>-699.833333333332</v>
      </c>
      <c r="BY36" s="10">
        <v>0.689297141148928</v>
      </c>
      <c r="BZ36" s="8">
        <v>-332.790000000001</v>
      </c>
      <c r="CA36" s="8">
        <v>100.003333333334</v>
      </c>
      <c r="CB36" s="10">
        <v>1.30049981469796</v>
      </c>
      <c r="CC36" s="8">
        <v>412.38</v>
      </c>
      <c r="CD36" s="8">
        <v>171</v>
      </c>
      <c r="CE36" s="10">
        <v>-0.585333915320821</v>
      </c>
      <c r="CF36" s="8">
        <v>-314.818984999999</v>
      </c>
      <c r="CG36" s="8">
        <v>-413.257836067713</v>
      </c>
      <c r="CH36" s="10">
        <v>-0.312683973197216</v>
      </c>
      <c r="CI36" s="8">
        <v>2834.7</v>
      </c>
      <c r="CJ36" s="8">
        <v>3200</v>
      </c>
      <c r="CK36" s="10">
        <v>0.128867252266553</v>
      </c>
      <c r="CL36" s="8">
        <v>-3845.1315</v>
      </c>
      <c r="CM36" s="8">
        <v>125.85404166667</v>
      </c>
      <c r="CN36" s="10">
        <v>1.03273075099426</v>
      </c>
      <c r="CO36" s="8">
        <v>35500.1511</v>
      </c>
      <c r="CP36" s="8">
        <v>38454.8598999999</v>
      </c>
      <c r="CQ36" s="10">
        <v>0.083230879544058</v>
      </c>
      <c r="CR36" s="8">
        <v>4035.8</v>
      </c>
      <c r="CS36" s="8">
        <v>6637.8</v>
      </c>
      <c r="CT36" s="10">
        <v>0.644729669458348</v>
      </c>
      <c r="CU36" s="8">
        <v>72</v>
      </c>
      <c r="CV36" s="8">
        <v>68</v>
      </c>
      <c r="CW36" s="10">
        <v>-0.055555555555556</v>
      </c>
      <c r="CX36" s="8">
        <v>888.89999999999</v>
      </c>
      <c r="CY36" s="8">
        <v>849.999999999986</v>
      </c>
      <c r="CZ36" s="10">
        <v>-0.043761952975593</v>
      </c>
      <c r="DA36" s="9"/>
      <c r="DB36" s="8">
        <v>-5249.12</v>
      </c>
      <c r="DC36" s="9"/>
      <c r="DD36" s="8">
        <v>10.2</v>
      </c>
      <c r="DE36" s="8">
        <v>1020</v>
      </c>
      <c r="DF36" s="10">
        <v>98.9999999999996</v>
      </c>
      <c r="DG36" s="8">
        <v>-248.330000000016</v>
      </c>
      <c r="DH36" s="8">
        <v>179.99997</v>
      </c>
      <c r="DI36" s="10">
        <v>1.72484182338013</v>
      </c>
      <c r="DJ36" s="9"/>
      <c r="DK36" s="9"/>
      <c r="DL36" s="9"/>
      <c r="DM36" s="9"/>
      <c r="DN36" s="8">
        <v>-123.39</v>
      </c>
      <c r="DO36" s="9"/>
    </row>
    <row r="37" ht="17" hidden="1" customHeight="1" spans="1:119">
      <c r="A37" s="1" t="s">
        <v>390</v>
      </c>
      <c r="B37" s="5" t="s">
        <v>119</v>
      </c>
      <c r="C37" s="8">
        <v>-212.18</v>
      </c>
      <c r="D37" s="9"/>
      <c r="E37" s="9"/>
      <c r="F37" s="9"/>
      <c r="G37" s="9"/>
      <c r="H37" s="9"/>
      <c r="I37" s="9"/>
      <c r="J37" s="8">
        <v>-212.18</v>
      </c>
      <c r="K37" s="10" t="e">
        <f t="shared" si="1"/>
        <v>#DIV/0!</v>
      </c>
      <c r="L37" s="15"/>
      <c r="M37" s="8">
        <v>-342.58</v>
      </c>
      <c r="N37" s="8">
        <f ca="1" t="shared" si="2"/>
        <v>-212.18</v>
      </c>
      <c r="O37" s="9"/>
      <c r="P37" s="15"/>
      <c r="Q37" s="9"/>
      <c r="R37" s="9"/>
      <c r="S37" s="9"/>
      <c r="T37" s="9"/>
      <c r="U37" s="9"/>
      <c r="V37" s="15"/>
      <c r="W37" s="9"/>
      <c r="X37" s="8">
        <v>-472.35</v>
      </c>
      <c r="Y37" s="16">
        <v>-245.63</v>
      </c>
      <c r="Z37" s="10">
        <v>0.479983063406372</v>
      </c>
      <c r="AA37" s="9"/>
      <c r="AB37" s="9"/>
      <c r="AC37" s="9"/>
      <c r="AD37" s="9"/>
      <c r="AE37" s="15"/>
      <c r="AF37" s="9"/>
      <c r="AG37" s="9"/>
      <c r="AH37" s="15"/>
      <c r="AI37" s="9"/>
      <c r="AJ37" s="9"/>
      <c r="AK37" s="9"/>
      <c r="AL37" s="9"/>
      <c r="AM37" s="9"/>
      <c r="AN37" s="15"/>
      <c r="AO37" s="9"/>
      <c r="AP37" s="8">
        <v>129.77</v>
      </c>
      <c r="AQ37" s="8">
        <v>33.45</v>
      </c>
      <c r="AR37" s="10">
        <v>-0.742236264159667</v>
      </c>
      <c r="AS37" s="9"/>
      <c r="AT37" s="15"/>
      <c r="AU37" s="9"/>
      <c r="AV37" s="9"/>
      <c r="AW37" s="15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15"/>
      <c r="BY37" s="9"/>
      <c r="BZ37" s="9"/>
      <c r="CA37" s="15"/>
      <c r="CB37" s="9"/>
      <c r="CC37" s="9"/>
      <c r="CD37" s="15"/>
      <c r="CE37" s="9"/>
      <c r="CF37" s="9"/>
      <c r="CG37" s="15"/>
      <c r="CH37" s="9"/>
      <c r="CI37" s="9"/>
      <c r="CJ37" s="15"/>
      <c r="CK37" s="9"/>
      <c r="CL37" s="9"/>
      <c r="CM37" s="15"/>
      <c r="CN37" s="9"/>
      <c r="CO37" s="9"/>
      <c r="CP37" s="15"/>
      <c r="CQ37" s="9"/>
      <c r="CR37" s="9"/>
      <c r="CS37" s="9"/>
      <c r="CT37" s="9"/>
      <c r="CU37" s="9"/>
      <c r="CV37" s="15"/>
      <c r="CW37" s="9"/>
      <c r="CX37" s="9"/>
      <c r="CY37" s="15"/>
      <c r="CZ37" s="9"/>
      <c r="DA37" s="9"/>
      <c r="DB37" s="15"/>
      <c r="DC37" s="9"/>
      <c r="DD37" s="9"/>
      <c r="DE37" s="15"/>
      <c r="DF37" s="9"/>
      <c r="DG37" s="9"/>
      <c r="DH37" s="15"/>
      <c r="DI37" s="9"/>
      <c r="DJ37" s="9"/>
      <c r="DK37" s="15"/>
      <c r="DL37" s="9"/>
      <c r="DM37" s="9"/>
      <c r="DN37" s="15"/>
      <c r="DO37" s="9"/>
    </row>
    <row r="38" ht="17" customHeight="1" spans="1:119">
      <c r="A38" s="1" t="s">
        <v>391</v>
      </c>
      <c r="B38" s="5" t="s">
        <v>120</v>
      </c>
      <c r="C38" s="8">
        <v>549416.99647961</v>
      </c>
      <c r="D38" s="9"/>
      <c r="E38" s="9"/>
      <c r="F38" s="9"/>
      <c r="G38" s="9"/>
      <c r="H38" s="9"/>
      <c r="I38" s="8">
        <f>I13-I14</f>
        <v>442546.55841151</v>
      </c>
      <c r="J38" s="8">
        <f ca="1">J13-J14</f>
        <v>508738.996479608</v>
      </c>
      <c r="K38" s="10">
        <f ca="1" t="shared" si="1"/>
        <v>0.14957169321504</v>
      </c>
      <c r="L38" s="15"/>
      <c r="M38" s="8">
        <v>490471.326090033</v>
      </c>
      <c r="N38" s="8">
        <f ca="1" t="shared" si="2"/>
        <v>549086.99647961</v>
      </c>
      <c r="O38" s="8">
        <v>32373.2270140333</v>
      </c>
      <c r="P38" s="8">
        <v>33882.229048644</v>
      </c>
      <c r="Q38" s="10">
        <v>0.04661265415266</v>
      </c>
      <c r="R38" s="8">
        <v>117865.37</v>
      </c>
      <c r="S38" s="8">
        <v>120014.62</v>
      </c>
      <c r="T38" s="10">
        <v>0.018234787707365</v>
      </c>
      <c r="U38" s="9"/>
      <c r="V38" s="8">
        <v>-223</v>
      </c>
      <c r="W38" s="9"/>
      <c r="X38" s="8">
        <v>52055.99239</v>
      </c>
      <c r="Y38" s="8">
        <v>39642</v>
      </c>
      <c r="Z38" s="10">
        <v>-0.238473839803018</v>
      </c>
      <c r="AA38" s="8">
        <v>6704.27240500001</v>
      </c>
      <c r="AB38" s="8">
        <v>7792.983</v>
      </c>
      <c r="AC38" s="10">
        <v>0.162390566676264</v>
      </c>
      <c r="AD38" s="8">
        <v>-64.7</v>
      </c>
      <c r="AE38" s="8">
        <v>85.1</v>
      </c>
      <c r="AF38" s="10">
        <v>2.31530139103555</v>
      </c>
      <c r="AG38" s="8">
        <v>280.34</v>
      </c>
      <c r="AH38" s="8">
        <v>316.95</v>
      </c>
      <c r="AI38" s="10">
        <v>0.13059142469858</v>
      </c>
      <c r="AJ38" s="8">
        <v>641.31</v>
      </c>
      <c r="AK38" s="8">
        <v>505</v>
      </c>
      <c r="AL38" s="10">
        <v>-0.212549313124698</v>
      </c>
      <c r="AM38" s="9"/>
      <c r="AN38" s="9"/>
      <c r="AO38" s="9"/>
      <c r="AP38" s="8">
        <v>17677.59</v>
      </c>
      <c r="AQ38" s="8">
        <v>22010</v>
      </c>
      <c r="AR38" s="10">
        <v>0.245079221771746</v>
      </c>
      <c r="AS38" s="9"/>
      <c r="AT38" s="9"/>
      <c r="AU38" s="9"/>
      <c r="AV38" s="8">
        <v>1532.79</v>
      </c>
      <c r="AW38" s="8">
        <v>1252.38</v>
      </c>
      <c r="AX38" s="10">
        <v>-0.182940911670875</v>
      </c>
      <c r="AY38" s="8">
        <v>9230.90999999999</v>
      </c>
      <c r="AZ38" s="8">
        <v>13771.4</v>
      </c>
      <c r="BA38" s="10">
        <v>0.491878915513207</v>
      </c>
      <c r="BB38" s="8">
        <v>90893.170008</v>
      </c>
      <c r="BC38" s="8">
        <v>95289.87585</v>
      </c>
      <c r="BD38" s="10">
        <v>0.048372235687379</v>
      </c>
      <c r="BE38" s="8">
        <v>4735.6</v>
      </c>
      <c r="BF38" s="8">
        <v>7829.36</v>
      </c>
      <c r="BG38" s="10">
        <v>0.653298420474702</v>
      </c>
      <c r="BH38" s="8">
        <v>5313.67999999999</v>
      </c>
      <c r="BI38" s="8">
        <v>10089.53</v>
      </c>
      <c r="BJ38" s="10">
        <v>0.898783893648097</v>
      </c>
      <c r="BK38" s="8">
        <v>11537.2</v>
      </c>
      <c r="BL38" s="8">
        <v>14070</v>
      </c>
      <c r="BM38" s="10">
        <v>0.219533335644697</v>
      </c>
      <c r="BN38" s="8">
        <v>22232.9900000001</v>
      </c>
      <c r="BO38" s="8">
        <v>25846.44</v>
      </c>
      <c r="BP38" s="10">
        <v>0.162526497785495</v>
      </c>
      <c r="BQ38" s="8">
        <v>12163.73</v>
      </c>
      <c r="BR38" s="8">
        <v>23919</v>
      </c>
      <c r="BS38" s="10">
        <v>0.966419839966846</v>
      </c>
      <c r="BT38" s="8">
        <v>9983.790354</v>
      </c>
      <c r="BU38" s="8">
        <v>17364.59</v>
      </c>
      <c r="BV38" s="10">
        <v>0.739278308567737</v>
      </c>
      <c r="BW38" s="8">
        <v>-507.449999999999</v>
      </c>
      <c r="BX38" s="8">
        <v>2023.15</v>
      </c>
      <c r="BY38" s="10">
        <v>4.98689526061682</v>
      </c>
      <c r="BZ38" s="8">
        <v>333.239999999999</v>
      </c>
      <c r="CA38" s="8">
        <v>834.860000000001</v>
      </c>
      <c r="CB38" s="10">
        <v>1.50528147881407</v>
      </c>
      <c r="CC38" s="8">
        <v>318.94</v>
      </c>
      <c r="CD38" s="8">
        <v>371</v>
      </c>
      <c r="CE38" s="10">
        <v>0.163228193390606</v>
      </c>
      <c r="CF38" s="8">
        <v>252.453919000001</v>
      </c>
      <c r="CG38" s="8">
        <v>316.05858096562</v>
      </c>
      <c r="CH38" s="10">
        <v>0.251945631177224</v>
      </c>
      <c r="CI38" s="8">
        <v>5946.41</v>
      </c>
      <c r="CJ38" s="8">
        <v>7244</v>
      </c>
      <c r="CK38" s="10">
        <v>0.218214014842569</v>
      </c>
      <c r="CL38" s="8">
        <v>3044</v>
      </c>
      <c r="CM38" s="8">
        <v>7763.33</v>
      </c>
      <c r="CN38" s="10">
        <v>1.55037122207622</v>
      </c>
      <c r="CO38" s="8">
        <v>69044.88</v>
      </c>
      <c r="CP38" s="8">
        <v>74299.9999999999</v>
      </c>
      <c r="CQ38" s="10">
        <v>0.076111653753326</v>
      </c>
      <c r="CR38" s="8">
        <v>9061</v>
      </c>
      <c r="CS38" s="8">
        <v>11205.92</v>
      </c>
      <c r="CT38" s="10">
        <v>0.236720008829048</v>
      </c>
      <c r="CU38" s="8">
        <v>410</v>
      </c>
      <c r="CV38" s="8">
        <v>750</v>
      </c>
      <c r="CW38" s="10">
        <v>0.829268292682927</v>
      </c>
      <c r="CX38" s="8">
        <v>5690.73999999999</v>
      </c>
      <c r="CY38" s="8">
        <v>6207.85999999999</v>
      </c>
      <c r="CZ38" s="10">
        <v>0.090870431613463</v>
      </c>
      <c r="DA38" s="9"/>
      <c r="DB38" s="9"/>
      <c r="DC38" s="9"/>
      <c r="DD38" s="8">
        <v>1453.93</v>
      </c>
      <c r="DE38" s="8">
        <v>3555.36</v>
      </c>
      <c r="DF38" s="10">
        <v>1.44534468647046</v>
      </c>
      <c r="DG38" s="8">
        <v>265.919999999984</v>
      </c>
      <c r="DH38" s="8">
        <v>1057</v>
      </c>
      <c r="DI38" s="10">
        <v>2.9749</v>
      </c>
      <c r="DJ38" s="9"/>
      <c r="DK38" s="9"/>
      <c r="DL38" s="9"/>
      <c r="DM38" s="9"/>
      <c r="DN38" s="9"/>
      <c r="DO38" s="9"/>
    </row>
    <row r="39" ht="17" customHeight="1" spans="1:119">
      <c r="A39" s="1" t="s">
        <v>392</v>
      </c>
      <c r="B39" s="5" t="s">
        <v>121</v>
      </c>
      <c r="C39" s="10">
        <v>0.107648799771577</v>
      </c>
      <c r="D39" s="9"/>
      <c r="E39" s="9"/>
      <c r="F39" s="9"/>
      <c r="G39" s="9"/>
      <c r="H39" s="9"/>
      <c r="I39" s="10">
        <f>I38/I13</f>
        <v>0.101159582369763</v>
      </c>
      <c r="J39" s="10">
        <f ca="1">J38/J13</f>
        <v>0.108987087974002</v>
      </c>
      <c r="K39" s="10">
        <f ca="1" t="shared" si="1"/>
        <v>0.0773777967531304</v>
      </c>
      <c r="L39" s="15">
        <f ca="1">J39-I39</f>
        <v>0.00782750560423907</v>
      </c>
      <c r="M39" s="10">
        <v>0.103314387855727</v>
      </c>
      <c r="N39" s="10">
        <v>0.107648799771577</v>
      </c>
      <c r="O39" s="10">
        <v>0.855419903046797</v>
      </c>
      <c r="P39" s="10">
        <v>0.837945278350948</v>
      </c>
      <c r="Q39" s="10">
        <v>-0.020428124987049</v>
      </c>
      <c r="R39" s="10">
        <v>0.198396769266081</v>
      </c>
      <c r="S39" s="10">
        <v>0.194775807896548</v>
      </c>
      <c r="T39" s="10">
        <v>-0.018251110554513</v>
      </c>
      <c r="U39" s="9"/>
      <c r="V39" s="10">
        <v>-0.092723492723493</v>
      </c>
      <c r="W39" s="9"/>
      <c r="X39" s="10">
        <v>0.185345983711759</v>
      </c>
      <c r="Y39" s="10">
        <v>0.178410052386182</v>
      </c>
      <c r="Z39" s="10">
        <v>-0.037421535588082</v>
      </c>
      <c r="AA39" s="10">
        <v>0.045593619952756</v>
      </c>
      <c r="AB39" s="10">
        <v>0.04595698268427</v>
      </c>
      <c r="AC39" s="10">
        <v>0.007969596006855</v>
      </c>
      <c r="AD39" s="10">
        <v>-0.431880381816968</v>
      </c>
      <c r="AE39" s="10">
        <v>0.284035913354027</v>
      </c>
      <c r="AF39" s="10">
        <v>1.65767264574292</v>
      </c>
      <c r="AG39" s="10">
        <v>0.714060112073357</v>
      </c>
      <c r="AH39" s="10">
        <v>0.732290559585971</v>
      </c>
      <c r="AI39" s="10">
        <v>0.025530690209932</v>
      </c>
      <c r="AJ39" s="10">
        <v>1</v>
      </c>
      <c r="AK39" s="10">
        <v>1</v>
      </c>
      <c r="AL39" s="9"/>
      <c r="AM39" s="9"/>
      <c r="AN39" s="9"/>
      <c r="AO39" s="9"/>
      <c r="AP39" s="10">
        <v>0.400062506973194</v>
      </c>
      <c r="AQ39" s="10">
        <v>0.403853211009174</v>
      </c>
      <c r="AR39" s="10">
        <v>0.009475279412361</v>
      </c>
      <c r="AS39" s="9"/>
      <c r="AT39" s="9"/>
      <c r="AU39" s="9"/>
      <c r="AV39" s="10">
        <v>0.189256698357822</v>
      </c>
      <c r="AW39" s="10">
        <v>0.139153333333333</v>
      </c>
      <c r="AX39" s="10">
        <v>-0.264737604846935</v>
      </c>
      <c r="AY39" s="10">
        <v>0.047402769199105</v>
      </c>
      <c r="AZ39" s="10">
        <v>0.074995371126722</v>
      </c>
      <c r="BA39" s="10">
        <v>0.582088396813299</v>
      </c>
      <c r="BB39" s="10">
        <v>0.215871684607767</v>
      </c>
      <c r="BC39" s="10">
        <v>0.19464295054259</v>
      </c>
      <c r="BD39" s="10">
        <v>-0.098339595133792</v>
      </c>
      <c r="BE39" s="10">
        <v>0.282659106170261</v>
      </c>
      <c r="BF39" s="10">
        <v>0.260978666666667</v>
      </c>
      <c r="BG39" s="10">
        <v>-0.076701719599066</v>
      </c>
      <c r="BH39" s="10">
        <v>0.051228062868736</v>
      </c>
      <c r="BI39" s="10">
        <v>0.079701795546287</v>
      </c>
      <c r="BJ39" s="10">
        <v>0.55582294318859</v>
      </c>
      <c r="BK39" s="10">
        <v>0.184391336937881</v>
      </c>
      <c r="BL39" s="10">
        <v>0.214481707317073</v>
      </c>
      <c r="BM39" s="10">
        <v>0.163187549257418</v>
      </c>
      <c r="BN39" s="10">
        <v>0.043839232413796</v>
      </c>
      <c r="BO39" s="10">
        <v>0.061539142857143</v>
      </c>
      <c r="BP39" s="10">
        <v>0.403745902215578</v>
      </c>
      <c r="BQ39" s="10">
        <v>0.026230731446079</v>
      </c>
      <c r="BR39" s="10">
        <v>0.0357</v>
      </c>
      <c r="BS39" s="10">
        <v>0.360999027929751</v>
      </c>
      <c r="BT39" s="10">
        <v>0.209121620055716</v>
      </c>
      <c r="BU39" s="10">
        <v>0.259091429279948</v>
      </c>
      <c r="BV39" s="10">
        <v>0.23895094735264</v>
      </c>
      <c r="BW39" s="10">
        <v>-0.035181875285123</v>
      </c>
      <c r="BX39" s="10">
        <v>0.100154453151686</v>
      </c>
      <c r="BY39" s="10">
        <v>3.84676278168829</v>
      </c>
      <c r="BZ39" s="10">
        <v>0.079105540521293</v>
      </c>
      <c r="CA39" s="10">
        <v>0.149082142857143</v>
      </c>
      <c r="CB39" s="10">
        <v>0.884597992437888</v>
      </c>
      <c r="CC39" s="10">
        <v>0.124880088646304</v>
      </c>
      <c r="CD39" s="10">
        <v>0.123666666666667</v>
      </c>
      <c r="CE39" s="10">
        <v>-0.009716696975398</v>
      </c>
      <c r="CF39" s="10">
        <v>0.015490329762103</v>
      </c>
      <c r="CG39" s="10">
        <v>0.03160332715001</v>
      </c>
      <c r="CH39" s="10">
        <v>1.04019718336324</v>
      </c>
      <c r="CI39" s="10">
        <v>0.277966784651832</v>
      </c>
      <c r="CJ39" s="10">
        <v>0.268296296296296</v>
      </c>
      <c r="CK39" s="10">
        <v>-0.034790086044446</v>
      </c>
      <c r="CL39" s="10">
        <v>0.094855255367549</v>
      </c>
      <c r="CM39" s="10">
        <v>0.155040241247778</v>
      </c>
      <c r="CN39" s="10">
        <v>0.634492898121699</v>
      </c>
      <c r="CO39" s="10">
        <v>0.217304978003203</v>
      </c>
      <c r="CP39" s="10">
        <v>0.212285714285714</v>
      </c>
      <c r="CQ39" s="10">
        <v>-0.023097785258351</v>
      </c>
      <c r="CR39" s="10">
        <v>0.499927446794776</v>
      </c>
      <c r="CS39" s="10">
        <v>0.487213913043478</v>
      </c>
      <c r="CT39" s="10">
        <v>-0.025430757668556</v>
      </c>
      <c r="CU39" s="10">
        <v>0.06769027571405</v>
      </c>
      <c r="CV39" s="10">
        <v>0.15</v>
      </c>
      <c r="CW39" s="10">
        <v>1.2159756097561</v>
      </c>
      <c r="CX39" s="10">
        <v>0.005393577350072</v>
      </c>
      <c r="CY39" s="10">
        <v>0.00620786</v>
      </c>
      <c r="CZ39" s="10">
        <v>0.150972647108987</v>
      </c>
      <c r="DA39" s="9"/>
      <c r="DB39" s="9"/>
      <c r="DC39" s="9"/>
      <c r="DD39" s="10">
        <v>0.281903229246445</v>
      </c>
      <c r="DE39" s="10">
        <v>0.355536</v>
      </c>
      <c r="DF39" s="10">
        <v>0.261198748770573</v>
      </c>
      <c r="DG39" s="10">
        <v>0.000822066525993</v>
      </c>
      <c r="DH39" s="10">
        <v>0.0035</v>
      </c>
      <c r="DI39" s="10">
        <v>3.2859</v>
      </c>
      <c r="DJ39" s="9"/>
      <c r="DK39" s="9"/>
      <c r="DL39" s="9"/>
      <c r="DM39" s="9"/>
      <c r="DN39" s="9"/>
      <c r="DO39" s="9"/>
    </row>
    <row r="40" ht="17" customHeight="1" spans="1:119">
      <c r="A40" s="1" t="s">
        <v>393</v>
      </c>
      <c r="B40" s="5" t="s">
        <v>122</v>
      </c>
      <c r="C40" s="10">
        <v>0.086159142492427</v>
      </c>
      <c r="D40" s="9"/>
      <c r="E40" s="9"/>
      <c r="F40" s="9"/>
      <c r="G40" s="9"/>
      <c r="H40" s="9"/>
      <c r="I40" s="10">
        <f>I16/I13</f>
        <v>0.0835134418498595</v>
      </c>
      <c r="J40" s="10">
        <f ca="1">J16/J13</f>
        <v>0.08839237306376</v>
      </c>
      <c r="K40" s="10">
        <f ca="1" t="shared" si="1"/>
        <v>0.0584209093270498</v>
      </c>
      <c r="L40" s="15">
        <f ca="1">J40-I40</f>
        <v>0.00487893121390048</v>
      </c>
      <c r="M40" s="10">
        <v>0.082922354360967</v>
      </c>
      <c r="N40" s="10">
        <v>0.086159142492427</v>
      </c>
      <c r="O40" s="10">
        <v>1.78681486867884</v>
      </c>
      <c r="P40" s="10">
        <v>1.6963417629693</v>
      </c>
      <c r="Q40" s="10">
        <v>-0.050633732288354</v>
      </c>
      <c r="R40" s="10">
        <v>0.151656815968789</v>
      </c>
      <c r="S40" s="10">
        <v>0.143458312994326</v>
      </c>
      <c r="T40" s="10">
        <v>-0.054059574718683</v>
      </c>
      <c r="U40" s="9"/>
      <c r="V40" s="10">
        <v>1.80248307692308</v>
      </c>
      <c r="W40" s="9"/>
      <c r="X40" s="10">
        <v>0.080038109626484</v>
      </c>
      <c r="Y40" s="10">
        <v>0.127747551711102</v>
      </c>
      <c r="Z40" s="10">
        <v>0.596084069292311</v>
      </c>
      <c r="AA40" s="10">
        <v>0.019115866291225</v>
      </c>
      <c r="AB40" s="10">
        <v>0.018759164657924</v>
      </c>
      <c r="AC40" s="10">
        <v>-0.01865997741702</v>
      </c>
      <c r="AD40" s="10">
        <v>0.829784393565183</v>
      </c>
      <c r="AE40" s="10">
        <v>0.474283234872</v>
      </c>
      <c r="AF40" s="10">
        <v>-0.428425939858625</v>
      </c>
      <c r="AG40" s="10">
        <v>0.441721854304636</v>
      </c>
      <c r="AH40" s="10">
        <v>0.467399842890809</v>
      </c>
      <c r="AI40" s="10">
        <v>0.058131578358503</v>
      </c>
      <c r="AJ40" s="10">
        <v>1.12025385538975</v>
      </c>
      <c r="AK40" s="10">
        <v>1.64421782178218</v>
      </c>
      <c r="AL40" s="10">
        <v>0.467718958405313</v>
      </c>
      <c r="AM40" s="9"/>
      <c r="AN40" s="9"/>
      <c r="AO40" s="9"/>
      <c r="AP40" s="10">
        <v>0.272821212178133</v>
      </c>
      <c r="AQ40" s="10">
        <v>0.241049908256881</v>
      </c>
      <c r="AR40" s="10">
        <v>-0.116454668856568</v>
      </c>
      <c r="AS40" s="9"/>
      <c r="AT40" s="9"/>
      <c r="AU40" s="9"/>
      <c r="AV40" s="10">
        <v>0.167719471539696</v>
      </c>
      <c r="AW40" s="10">
        <v>0.133708888888889</v>
      </c>
      <c r="AX40" s="10">
        <v>-0.202782553144151</v>
      </c>
      <c r="AY40" s="10">
        <v>0.042935691208028</v>
      </c>
      <c r="AZ40" s="10">
        <v>0.05261997883425</v>
      </c>
      <c r="BA40" s="10">
        <v>0.225553318317402</v>
      </c>
      <c r="BB40" s="10">
        <v>0.158974796355242</v>
      </c>
      <c r="BC40" s="10">
        <v>0.148205770741592</v>
      </c>
      <c r="BD40" s="10">
        <v>-0.067740458617011</v>
      </c>
      <c r="BE40" s="10">
        <v>0.240023875251809</v>
      </c>
      <c r="BF40" s="10">
        <v>0.206616230111111</v>
      </c>
      <c r="BG40" s="10">
        <v>-0.139184675298031</v>
      </c>
      <c r="BH40" s="10">
        <v>0.080430395630949</v>
      </c>
      <c r="BI40" s="10">
        <v>0.072319596179823</v>
      </c>
      <c r="BJ40" s="10">
        <v>-0.100842466178357</v>
      </c>
      <c r="BK40" s="10">
        <v>0.198195914596822</v>
      </c>
      <c r="BL40" s="10">
        <v>0.17874631097561</v>
      </c>
      <c r="BM40" s="10">
        <v>-0.098133221669968</v>
      </c>
      <c r="BN40" s="10">
        <v>0.036954026756476</v>
      </c>
      <c r="BO40" s="10">
        <v>0.04977630952381</v>
      </c>
      <c r="BP40" s="10">
        <v>0.346979311668286</v>
      </c>
      <c r="BQ40" s="10">
        <v>0.019634888751325</v>
      </c>
      <c r="BR40" s="10">
        <v>0.025499585552239</v>
      </c>
      <c r="BS40" s="10">
        <v>0.298687549249179</v>
      </c>
      <c r="BT40" s="10">
        <v>0.194468490469165</v>
      </c>
      <c r="BU40" s="10">
        <v>0.191418908411268</v>
      </c>
      <c r="BV40" s="10">
        <v>-0.015681625596721</v>
      </c>
      <c r="BW40" s="10">
        <v>0.137119530325951</v>
      </c>
      <c r="BX40" s="10">
        <v>0.151241483212296</v>
      </c>
      <c r="BY40" s="10">
        <v>0.102990090855579</v>
      </c>
      <c r="BZ40" s="10">
        <v>0.15840098751365</v>
      </c>
      <c r="CA40" s="10">
        <v>0.139369047619048</v>
      </c>
      <c r="CB40" s="10">
        <v>-0.120150386644287</v>
      </c>
      <c r="CC40" s="10">
        <v>0.065776027126395</v>
      </c>
      <c r="CD40" s="10">
        <v>0.059553333333333</v>
      </c>
      <c r="CE40" s="10">
        <v>-0.094604281604064</v>
      </c>
      <c r="CF40" s="10">
        <v>0.042949583384249</v>
      </c>
      <c r="CG40" s="10">
        <v>0.070858247063851</v>
      </c>
      <c r="CH40" s="10">
        <v>0.649800568026858</v>
      </c>
      <c r="CI40" s="10">
        <v>0.161880881728754</v>
      </c>
      <c r="CJ40" s="10">
        <v>0.147068518518519</v>
      </c>
      <c r="CK40" s="10">
        <v>-0.091501621760714</v>
      </c>
      <c r="CL40" s="10">
        <v>0.215266897260914</v>
      </c>
      <c r="CM40" s="10">
        <v>0.151768107729382</v>
      </c>
      <c r="CN40" s="10">
        <v>-0.294977027771106</v>
      </c>
      <c r="CO40" s="10">
        <v>0.096337039615259</v>
      </c>
      <c r="CP40" s="10">
        <v>0.095684571428571</v>
      </c>
      <c r="CQ40" s="10">
        <v>-0.006772765587288</v>
      </c>
      <c r="CR40" s="10">
        <v>0.251349682724558</v>
      </c>
      <c r="CS40" s="10">
        <v>0.231505217391304</v>
      </c>
      <c r="CT40" s="10">
        <v>-0.078951622767712</v>
      </c>
      <c r="CU40" s="10">
        <v>0.066699686313356</v>
      </c>
      <c r="CV40" s="10">
        <v>0.1374</v>
      </c>
      <c r="CW40" s="10">
        <v>1.0599797029703</v>
      </c>
      <c r="CX40" s="10">
        <v>0.003782472233679</v>
      </c>
      <c r="CY40" s="10">
        <v>0.00478132</v>
      </c>
      <c r="CZ40" s="10">
        <v>0.264072729319171</v>
      </c>
      <c r="DA40" s="9"/>
      <c r="DB40" s="9"/>
      <c r="DC40" s="9"/>
      <c r="DD40" s="10">
        <v>0.277133522699731</v>
      </c>
      <c r="DE40" s="10">
        <v>0.245471</v>
      </c>
      <c r="DF40" s="10">
        <v>-0.114250063981026</v>
      </c>
      <c r="DG40" s="10">
        <v>0.001306397011205</v>
      </c>
      <c r="DH40" s="10">
        <v>0.0044</v>
      </c>
      <c r="DI40" s="10">
        <v>2.4012</v>
      </c>
      <c r="DJ40" s="9"/>
      <c r="DK40" s="9"/>
      <c r="DL40" s="9"/>
      <c r="DM40" s="9"/>
      <c r="DN40" s="10">
        <v>0.003081875</v>
      </c>
      <c r="DO40" s="9"/>
    </row>
    <row r="41" ht="17" customHeight="1" spans="1:119">
      <c r="A41" s="1" t="s">
        <v>394</v>
      </c>
      <c r="B41" s="5" t="s">
        <v>123</v>
      </c>
      <c r="C41" s="10">
        <v>0.982424412930652</v>
      </c>
      <c r="D41" s="9"/>
      <c r="E41" s="9"/>
      <c r="F41" s="9"/>
      <c r="G41" s="9"/>
      <c r="H41" s="9"/>
      <c r="I41" s="10">
        <f>(I14+I16)/I13</f>
        <v>0.982353859480097</v>
      </c>
      <c r="J41" s="10">
        <f ca="1">(J14+J16)/J13</f>
        <v>0.979405285089758</v>
      </c>
      <c r="K41" s="10">
        <f ca="1" t="shared" si="1"/>
        <v>-0.00300153998672092</v>
      </c>
      <c r="L41" s="15">
        <f ca="1">J41-I41</f>
        <v>-0.00294857439033913</v>
      </c>
      <c r="M41" s="10">
        <v>0.983017753529611</v>
      </c>
      <c r="N41" s="10">
        <v>0.982424412930652</v>
      </c>
      <c r="O41" s="10">
        <v>1.96346406905762</v>
      </c>
      <c r="P41" s="10">
        <v>1.88839401734278</v>
      </c>
      <c r="Q41" s="10">
        <v>-0.0382334736336</v>
      </c>
      <c r="R41" s="10">
        <v>0.955778936291603</v>
      </c>
      <c r="S41" s="10">
        <v>0.952584330573948</v>
      </c>
      <c r="T41" s="10">
        <v>-0.003342410672965</v>
      </c>
      <c r="U41" s="9"/>
      <c r="V41" s="10">
        <v>2.89623775467775</v>
      </c>
      <c r="W41" s="9"/>
      <c r="X41" s="10">
        <v>0.908490996847255</v>
      </c>
      <c r="Y41" s="10">
        <v>0.974018411672577</v>
      </c>
      <c r="Z41" s="10">
        <v>0.072127753662636</v>
      </c>
      <c r="AA41" s="10">
        <v>0.97627460394786</v>
      </c>
      <c r="AB41" s="10">
        <v>0.975155823879343</v>
      </c>
      <c r="AC41" s="10">
        <v>-0.001145968628081</v>
      </c>
      <c r="AD41" s="10">
        <v>2.46465522995795</v>
      </c>
      <c r="AE41" s="10">
        <v>1.33643736857915</v>
      </c>
      <c r="AF41" s="10">
        <v>-0.457758897741671</v>
      </c>
      <c r="AG41" s="10">
        <v>1.07238920020377</v>
      </c>
      <c r="AH41" s="10">
        <v>1.05341712490181</v>
      </c>
      <c r="AI41" s="10">
        <v>-0.017691408397583</v>
      </c>
      <c r="AJ41" s="10">
        <v>1.17668522243533</v>
      </c>
      <c r="AK41" s="10">
        <v>1.74049504950495</v>
      </c>
      <c r="AL41" s="10">
        <v>0.479150937157801</v>
      </c>
      <c r="AM41" s="9"/>
      <c r="AN41" s="9"/>
      <c r="AO41" s="9"/>
      <c r="AP41" s="10">
        <v>0.885712042006859</v>
      </c>
      <c r="AQ41" s="10">
        <v>0.849169174311927</v>
      </c>
      <c r="AR41" s="10">
        <v>-0.041258180945731</v>
      </c>
      <c r="AS41" s="9"/>
      <c r="AT41" s="9"/>
      <c r="AU41" s="9"/>
      <c r="AV41" s="10">
        <v>0.986711939745648</v>
      </c>
      <c r="AW41" s="10">
        <v>1.003</v>
      </c>
      <c r="AX41" s="10">
        <v>0.016507411736146</v>
      </c>
      <c r="AY41" s="10">
        <v>0.998761743995232</v>
      </c>
      <c r="AZ41" s="10">
        <v>0.981211222095155</v>
      </c>
      <c r="BA41" s="10">
        <v>-0.017572280882397</v>
      </c>
      <c r="BB41" s="10">
        <v>0.948326197816877</v>
      </c>
      <c r="BC41" s="10">
        <v>0.958238893891994</v>
      </c>
      <c r="BD41" s="10">
        <v>0.010452833737945</v>
      </c>
      <c r="BE41" s="10">
        <v>0.963568156382899</v>
      </c>
      <c r="BF41" s="10">
        <v>0.951887563444445</v>
      </c>
      <c r="BG41" s="10">
        <v>-0.012122228055255</v>
      </c>
      <c r="BH41" s="10">
        <v>1.03284510454278</v>
      </c>
      <c r="BI41" s="10">
        <v>0.996080527051686</v>
      </c>
      <c r="BJ41" s="10">
        <v>-0.035595441493976</v>
      </c>
      <c r="BK41" s="10">
        <v>1.01609260801258</v>
      </c>
      <c r="BL41" s="10">
        <v>0.966734115853659</v>
      </c>
      <c r="BM41" s="10">
        <v>-0.048576765316171</v>
      </c>
      <c r="BN41" s="10">
        <v>0.994326373008287</v>
      </c>
      <c r="BO41" s="10">
        <v>0.989757047619048</v>
      </c>
      <c r="BP41" s="10">
        <v>-0.004595397963161</v>
      </c>
      <c r="BQ41" s="10">
        <v>0.993769377240061</v>
      </c>
      <c r="BR41" s="10">
        <v>0.990481287044776</v>
      </c>
      <c r="BS41" s="10">
        <v>-0.003308705491024</v>
      </c>
      <c r="BT41" s="10">
        <v>0.988376097552653</v>
      </c>
      <c r="BU41" s="10">
        <v>0.936930060199459</v>
      </c>
      <c r="BV41" s="10">
        <v>-0.052051073959175</v>
      </c>
      <c r="BW41" s="10">
        <v>1.17538454285401</v>
      </c>
      <c r="BX41" s="10">
        <v>1.05158306229775</v>
      </c>
      <c r="BY41" s="10">
        <v>-0.105328491266058</v>
      </c>
      <c r="BZ41" s="10">
        <v>1.09266011489342</v>
      </c>
      <c r="CA41" s="10">
        <v>1.00292797619048</v>
      </c>
      <c r="CB41" s="10">
        <v>-0.082122644983424</v>
      </c>
      <c r="CC41" s="10">
        <v>0.945234282313418</v>
      </c>
      <c r="CD41" s="10">
        <v>0.940286666666667</v>
      </c>
      <c r="CE41" s="10">
        <v>-0.005234274443202</v>
      </c>
      <c r="CF41" s="10">
        <v>1.03017425744047</v>
      </c>
      <c r="CG41" s="10">
        <v>1.04320460360416</v>
      </c>
      <c r="CH41" s="10">
        <v>0.012648681589141</v>
      </c>
      <c r="CI41" s="10">
        <v>0.885372083326322</v>
      </c>
      <c r="CJ41" s="10">
        <v>0.882475925925926</v>
      </c>
      <c r="CK41" s="10">
        <v>-0.003271118950933</v>
      </c>
      <c r="CL41" s="10">
        <v>1.12327848929606</v>
      </c>
      <c r="CM41" s="10">
        <v>0.999124367589985</v>
      </c>
      <c r="CN41" s="10">
        <v>-0.110528353288314</v>
      </c>
      <c r="CO41" s="10">
        <v>0.886292317106125</v>
      </c>
      <c r="CP41" s="10">
        <v>0.890476857142857</v>
      </c>
      <c r="CQ41" s="10">
        <v>0.004721399425412</v>
      </c>
      <c r="CR41" s="10">
        <v>0.766471922461314</v>
      </c>
      <c r="CS41" s="10">
        <v>0.757480869565217</v>
      </c>
      <c r="CT41" s="10">
        <v>-0.011730439997364</v>
      </c>
      <c r="CU41" s="10">
        <v>0.999504705299653</v>
      </c>
      <c r="CV41" s="10">
        <v>0.9894</v>
      </c>
      <c r="CW41" s="10">
        <v>-0.01010971258672</v>
      </c>
      <c r="CX41" s="10">
        <v>0.999175648198341</v>
      </c>
      <c r="CY41" s="10">
        <v>0.99932663</v>
      </c>
      <c r="CZ41" s="10">
        <v>0.000151106366464</v>
      </c>
      <c r="DA41" s="9"/>
      <c r="DB41" s="9"/>
      <c r="DC41" s="9"/>
      <c r="DD41" s="10">
        <v>0.997584124245039</v>
      </c>
      <c r="DE41" s="10">
        <v>0.894218</v>
      </c>
      <c r="DF41" s="10">
        <v>-0.103616448711296</v>
      </c>
      <c r="DG41" s="10">
        <v>1.00082679637627</v>
      </c>
      <c r="DH41" s="10">
        <v>1.0009</v>
      </c>
      <c r="DI41" s="10"/>
      <c r="DJ41" s="9"/>
      <c r="DK41" s="9"/>
      <c r="DL41" s="9"/>
      <c r="DM41" s="9"/>
      <c r="DN41" s="10">
        <v>1.0038559375</v>
      </c>
      <c r="DO41" s="9"/>
    </row>
    <row r="42" ht="17" customHeight="1" spans="1:119">
      <c r="A42" s="1" t="s">
        <v>395</v>
      </c>
      <c r="B42" s="5" t="s">
        <v>124</v>
      </c>
      <c r="C42" s="10">
        <v>0.031531957619154</v>
      </c>
      <c r="D42" s="9"/>
      <c r="E42" s="9"/>
      <c r="F42" s="9"/>
      <c r="G42" s="9"/>
      <c r="H42" s="9"/>
      <c r="I42" s="10">
        <f>I33/I13</f>
        <v>0.0178484545372301</v>
      </c>
      <c r="J42" s="10">
        <f ca="1">J33/J13</f>
        <v>0.0191111310988748</v>
      </c>
      <c r="K42" s="10">
        <f ca="1" t="shared" si="1"/>
        <v>0.0707443078060819</v>
      </c>
      <c r="L42" s="15">
        <f ca="1">J42-I42</f>
        <v>0.00126267656164467</v>
      </c>
      <c r="M42" s="10">
        <v>0.033945786002335</v>
      </c>
      <c r="N42" s="10">
        <v>0.031531957619154</v>
      </c>
      <c r="O42" s="10">
        <v>0.21707334776304</v>
      </c>
      <c r="P42" s="10">
        <v>0.034349570017658</v>
      </c>
      <c r="Q42" s="10">
        <v>-0.841760536834056</v>
      </c>
      <c r="R42" s="10">
        <v>0.057945374045922</v>
      </c>
      <c r="S42" s="10">
        <v>0.056684294216694</v>
      </c>
      <c r="T42" s="10">
        <v>-0.021763252891055</v>
      </c>
      <c r="U42" s="9"/>
      <c r="V42" s="10">
        <v>-1.91245397089397</v>
      </c>
      <c r="W42" s="9"/>
      <c r="X42" s="10">
        <v>0.066117746157003</v>
      </c>
      <c r="Y42" s="10">
        <v>0.031652257466381</v>
      </c>
      <c r="Z42" s="10">
        <v>-0.52127440352822</v>
      </c>
      <c r="AA42" s="10">
        <v>0.022768937829528</v>
      </c>
      <c r="AB42" s="10">
        <v>0.022766583368348</v>
      </c>
      <c r="AC42" s="10">
        <v>-0.000103406720057</v>
      </c>
      <c r="AD42" s="10">
        <v>-1.46478873239437</v>
      </c>
      <c r="AE42" s="10">
        <v>-0.335135676379293</v>
      </c>
      <c r="AF42" s="10">
        <v>0.771205451702598</v>
      </c>
      <c r="AG42" s="10">
        <v>-0.058023433520122</v>
      </c>
      <c r="AH42" s="10">
        <v>-0.053417124901807</v>
      </c>
      <c r="AI42" s="10">
        <v>0.079387039664207</v>
      </c>
      <c r="AJ42" s="10">
        <v>21.7710280519561</v>
      </c>
      <c r="AK42" s="10">
        <v>8.12457425742574</v>
      </c>
      <c r="AL42" s="10">
        <v>-0.626817151765337</v>
      </c>
      <c r="AM42" s="9"/>
      <c r="AN42" s="9"/>
      <c r="AO42" s="9"/>
      <c r="AP42" s="10">
        <v>0.156790436659412</v>
      </c>
      <c r="AQ42" s="10">
        <v>0.162060183486239</v>
      </c>
      <c r="AR42" s="10">
        <v>0.033610129157774</v>
      </c>
      <c r="AS42" s="9"/>
      <c r="AT42" s="9"/>
      <c r="AU42" s="9"/>
      <c r="AV42" s="10">
        <v>0.001757007037906</v>
      </c>
      <c r="AW42" s="10">
        <v>0.005555555555556</v>
      </c>
      <c r="AX42" s="10">
        <v>2.16194268759265</v>
      </c>
      <c r="AY42" s="10">
        <v>-0.01089759181725</v>
      </c>
      <c r="AZ42" s="10">
        <v>0.015876273684402</v>
      </c>
      <c r="BA42" s="10">
        <v>2.45686074048676</v>
      </c>
      <c r="BB42" s="10">
        <v>0.083276347845909</v>
      </c>
      <c r="BC42" s="10">
        <v>0.067426151830571</v>
      </c>
      <c r="BD42" s="10">
        <v>-0.190332506471903</v>
      </c>
      <c r="BE42" s="10">
        <v>0.012620678701783</v>
      </c>
      <c r="BF42" s="10">
        <v>0.083333526332222</v>
      </c>
      <c r="BG42" s="10">
        <v>5.60293541269277</v>
      </c>
      <c r="BH42" s="10">
        <v>-0.003335327048311</v>
      </c>
      <c r="BI42" s="10">
        <v>0.0078994557275</v>
      </c>
      <c r="BJ42" s="10">
        <v>3.36842013184318</v>
      </c>
      <c r="BK42" s="10">
        <v>-0.087789979398777</v>
      </c>
      <c r="BL42" s="10">
        <v>-0.007424512195122</v>
      </c>
      <c r="BM42" s="10">
        <v>0.915428705577013</v>
      </c>
      <c r="BN42" s="10">
        <v>0.004745634042906</v>
      </c>
      <c r="BO42" s="10">
        <v>0.008333323809524</v>
      </c>
      <c r="BP42" s="10">
        <v>0.755997983447836</v>
      </c>
      <c r="BQ42" s="10">
        <v>0.013163310543604</v>
      </c>
      <c r="BR42" s="10">
        <v>0.011956071164179</v>
      </c>
      <c r="BS42" s="10">
        <v>-0.091712443873874</v>
      </c>
      <c r="BT42" s="10">
        <v>0.022221589289279</v>
      </c>
      <c r="BU42" s="10">
        <v>0.067725824985339</v>
      </c>
      <c r="BV42" s="10">
        <v>2.04774893027186</v>
      </c>
      <c r="BW42" s="10">
        <v>-0.156161906650341</v>
      </c>
      <c r="BX42" s="10">
        <v>-0.034644699996205</v>
      </c>
      <c r="BY42" s="10">
        <v>0.778148840909219</v>
      </c>
      <c r="BZ42" s="10">
        <v>-0.079162512462612</v>
      </c>
      <c r="CA42" s="10">
        <v>0.017857738095238</v>
      </c>
      <c r="CB42" s="10">
        <v>1.22558326586302</v>
      </c>
      <c r="CC42" s="10">
        <v>0.164375462515221</v>
      </c>
      <c r="CD42" s="10">
        <v>0.06</v>
      </c>
      <c r="CE42" s="10">
        <v>-0.634982015673757</v>
      </c>
      <c r="CF42" s="10">
        <v>-0.012109163440243</v>
      </c>
      <c r="CG42" s="10">
        <v>-0.039848592339696</v>
      </c>
      <c r="CH42" s="10">
        <v>-2.29077995654652</v>
      </c>
      <c r="CI42" s="10">
        <v>0.134663891865007</v>
      </c>
      <c r="CJ42" s="10">
        <v>0.122222222222222</v>
      </c>
      <c r="CK42" s="10">
        <v>-0.092390539664908</v>
      </c>
      <c r="CL42" s="10">
        <v>-0.119819622324016</v>
      </c>
      <c r="CM42" s="10">
        <v>0.002513411252904</v>
      </c>
      <c r="CN42" s="10">
        <v>1.02097662473103</v>
      </c>
      <c r="CO42" s="10">
        <v>0.125515633553772</v>
      </c>
      <c r="CP42" s="10">
        <v>0.122941142571428</v>
      </c>
      <c r="CQ42" s="10">
        <v>-0.020511317271413</v>
      </c>
      <c r="CR42" s="10">
        <v>0.244676994785549</v>
      </c>
      <c r="CS42" s="10">
        <v>0.306934782608696</v>
      </c>
      <c r="CT42" s="10">
        <v>0.254448882199628</v>
      </c>
      <c r="CU42" s="10">
        <v>0.01056628694073</v>
      </c>
      <c r="CV42" s="10">
        <v>0.0136</v>
      </c>
      <c r="CW42" s="10">
        <v>0.2871125</v>
      </c>
      <c r="CX42" s="10">
        <v>0.000984650064665</v>
      </c>
      <c r="CY42" s="10">
        <v>0.001</v>
      </c>
      <c r="CZ42" s="10">
        <v>0.015589228992199</v>
      </c>
      <c r="DA42" s="9"/>
      <c r="DB42" s="9"/>
      <c r="DC42" s="9"/>
      <c r="DD42" s="10">
        <v>0.000756172989113</v>
      </c>
      <c r="DE42" s="10">
        <v>0.12</v>
      </c>
      <c r="DF42" s="10">
        <v>157.693846153845</v>
      </c>
      <c r="DG42" s="10">
        <v>-0.000767688704873</v>
      </c>
      <c r="DH42" s="10">
        <v>0.0005</v>
      </c>
      <c r="DI42" s="10">
        <v>-1.6079</v>
      </c>
      <c r="DJ42" s="9"/>
      <c r="DK42" s="9"/>
      <c r="DL42" s="9"/>
      <c r="DM42" s="9"/>
      <c r="DN42" s="10">
        <v>-0.0038559375</v>
      </c>
      <c r="DO42" s="9"/>
    </row>
    <row r="43" ht="17" customHeight="1" spans="1:119">
      <c r="A43" s="1" t="s">
        <v>396</v>
      </c>
      <c r="B43" s="5" t="s">
        <v>125</v>
      </c>
      <c r="C43" s="10">
        <v>0.027956392063864</v>
      </c>
      <c r="D43" s="9"/>
      <c r="E43" s="9"/>
      <c r="F43" s="9"/>
      <c r="G43" s="9"/>
      <c r="H43" s="9"/>
      <c r="I43" s="10">
        <f>I35/I13</f>
        <v>0.0134288202383485</v>
      </c>
      <c r="J43" s="10">
        <f ca="1">J35/J13</f>
        <v>0.0152016630947014</v>
      </c>
      <c r="K43" s="10">
        <f ca="1" t="shared" si="1"/>
        <v>0.132017766630774</v>
      </c>
      <c r="L43" s="15">
        <f ca="1">J43-I43</f>
        <v>0.00177284285635291</v>
      </c>
      <c r="M43" s="10">
        <v>0.02900627128224</v>
      </c>
      <c r="N43" s="10">
        <v>0.027956392063864</v>
      </c>
      <c r="O43" s="10">
        <v>0.21707334776304</v>
      </c>
      <c r="P43" s="10">
        <v>0.034349570017658</v>
      </c>
      <c r="Q43" s="10">
        <v>-0.841760536834056</v>
      </c>
      <c r="R43" s="10">
        <v>0.058055155547406</v>
      </c>
      <c r="S43" s="10">
        <v>0.053961173249685</v>
      </c>
      <c r="T43" s="10">
        <v>-0.070518841248782</v>
      </c>
      <c r="U43" s="9"/>
      <c r="V43" s="10">
        <v>-1.91245397089397</v>
      </c>
      <c r="W43" s="9"/>
      <c r="X43" s="10">
        <v>0.02214083033897</v>
      </c>
      <c r="Y43" s="10">
        <v>0.009325122864498</v>
      </c>
      <c r="Z43" s="10">
        <v>-0.578826867749173</v>
      </c>
      <c r="AA43" s="10">
        <v>0.017262086149514</v>
      </c>
      <c r="AB43" s="10">
        <v>0.017034361662133</v>
      </c>
      <c r="AC43" s="10">
        <v>-0.013192176508034</v>
      </c>
      <c r="AD43" s="10">
        <v>-1.46478873239437</v>
      </c>
      <c r="AE43" s="10">
        <v>-0.335135676379293</v>
      </c>
      <c r="AF43" s="10">
        <v>0.771205451702598</v>
      </c>
      <c r="AG43" s="10">
        <v>-0.058023433520122</v>
      </c>
      <c r="AH43" s="10">
        <v>-0.053417124901807</v>
      </c>
      <c r="AI43" s="10">
        <v>0.079387039664207</v>
      </c>
      <c r="AJ43" s="10">
        <v>16.3495002416928</v>
      </c>
      <c r="AK43" s="10">
        <v>6.14437623762376</v>
      </c>
      <c r="AL43" s="10">
        <v>-0.624185684773715</v>
      </c>
      <c r="AM43" s="9"/>
      <c r="AN43" s="9"/>
      <c r="AO43" s="9"/>
      <c r="AP43" s="10">
        <v>0.135901520512675</v>
      </c>
      <c r="AQ43" s="10">
        <v>0.14829871559633</v>
      </c>
      <c r="AR43" s="10">
        <v>0.091221901247964</v>
      </c>
      <c r="AS43" s="9"/>
      <c r="AT43" s="9"/>
      <c r="AU43" s="9"/>
      <c r="AV43" s="10">
        <v>0.014532658352883</v>
      </c>
      <c r="AW43" s="10">
        <v>0.005555555555556</v>
      </c>
      <c r="AX43" s="10">
        <v>-0.617719248560371</v>
      </c>
      <c r="AY43" s="10">
        <v>-0.014169703722358</v>
      </c>
      <c r="AZ43" s="10">
        <v>0.01288112038701</v>
      </c>
      <c r="BA43" s="10">
        <v>1.90906067193808</v>
      </c>
      <c r="BB43" s="10">
        <v>0.084252260930626</v>
      </c>
      <c r="BC43" s="10">
        <v>0.063994515951159</v>
      </c>
      <c r="BD43" s="10">
        <v>-0.240441559142808</v>
      </c>
      <c r="BE43" s="10">
        <v>-0.015703726282176</v>
      </c>
      <c r="BF43" s="10">
        <v>0.083333526332222</v>
      </c>
      <c r="BG43" s="10">
        <v>6.30660843387278</v>
      </c>
      <c r="BH43" s="10">
        <v>-0.001633727950072</v>
      </c>
      <c r="BI43" s="10">
        <v>0.00701471668602</v>
      </c>
      <c r="BJ43" s="10">
        <v>5.29368713788185</v>
      </c>
      <c r="BK43" s="10">
        <v>-0.094774257580819</v>
      </c>
      <c r="BL43" s="10">
        <v>-0.01525987804878</v>
      </c>
      <c r="BM43" s="10">
        <v>0.838987100101865</v>
      </c>
      <c r="BN43" s="10">
        <v>0.004738082010536</v>
      </c>
      <c r="BO43" s="10">
        <v>0.008136895238095</v>
      </c>
      <c r="BP43" s="10">
        <v>0.717339467742549</v>
      </c>
      <c r="BQ43" s="10">
        <v>0.013032973434131</v>
      </c>
      <c r="BR43" s="10">
        <v>0.011046309970149</v>
      </c>
      <c r="BS43" s="10">
        <v>-0.152433631053021</v>
      </c>
      <c r="BT43" s="10">
        <v>0.02333801721432</v>
      </c>
      <c r="BU43" s="10">
        <v>0.069367099396126</v>
      </c>
      <c r="BV43" s="10">
        <v>1.97227903977897</v>
      </c>
      <c r="BW43" s="10">
        <v>-0.156161906650341</v>
      </c>
      <c r="BX43" s="10">
        <v>-0.034644699996205</v>
      </c>
      <c r="BY43" s="10">
        <v>0.778148840909219</v>
      </c>
      <c r="BZ43" s="10">
        <v>-0.078998718131321</v>
      </c>
      <c r="CA43" s="10">
        <v>0.017857738095238</v>
      </c>
      <c r="CB43" s="10">
        <v>1.22605098560654</v>
      </c>
      <c r="CC43" s="10">
        <v>0.161466266244318</v>
      </c>
      <c r="CD43" s="10">
        <v>0.057</v>
      </c>
      <c r="CE43" s="10">
        <v>-0.646985086570639</v>
      </c>
      <c r="CF43" s="10">
        <v>-0.019316990254449</v>
      </c>
      <c r="CG43" s="10">
        <v>-0.041322474304134</v>
      </c>
      <c r="CH43" s="10">
        <v>-1.13917767518765</v>
      </c>
      <c r="CI43" s="10">
        <v>0.132508933028928</v>
      </c>
      <c r="CJ43" s="10">
        <v>0.118518518518519</v>
      </c>
      <c r="CK43" s="10">
        <v>-0.105580915871952</v>
      </c>
      <c r="CL43" s="10">
        <v>-0.119819622324016</v>
      </c>
      <c r="CM43" s="10">
        <v>0.002513411252904</v>
      </c>
      <c r="CN43" s="10">
        <v>1.02097662473103</v>
      </c>
      <c r="CO43" s="10">
        <v>0.111729639531503</v>
      </c>
      <c r="CP43" s="10">
        <v>0.109871028285714</v>
      </c>
      <c r="CQ43" s="10">
        <v>-0.016634898793034</v>
      </c>
      <c r="CR43" s="10">
        <v>0.22266937311272</v>
      </c>
      <c r="CS43" s="10">
        <v>0.2886</v>
      </c>
      <c r="CT43" s="10">
        <v>0.296092030824124</v>
      </c>
      <c r="CU43" s="10">
        <v>0.011887072808321</v>
      </c>
      <c r="CV43" s="10">
        <v>0.0136</v>
      </c>
      <c r="CW43" s="10">
        <v>0.1441</v>
      </c>
      <c r="CX43" s="10">
        <v>0.000842482859255</v>
      </c>
      <c r="CY43" s="10">
        <v>0.00085</v>
      </c>
      <c r="CZ43" s="10">
        <v>0.008922603779947</v>
      </c>
      <c r="DA43" s="9"/>
      <c r="DB43" s="9"/>
      <c r="DC43" s="9"/>
      <c r="DD43" s="10">
        <v>0.001977683202296</v>
      </c>
      <c r="DE43" s="10">
        <v>0.102</v>
      </c>
      <c r="DF43" s="10">
        <v>50.5754999999998</v>
      </c>
      <c r="DG43" s="10">
        <v>-0.000767688704873</v>
      </c>
      <c r="DH43" s="10">
        <v>0.0005</v>
      </c>
      <c r="DI43" s="10">
        <v>-1.6079</v>
      </c>
      <c r="DJ43" s="9"/>
      <c r="DK43" s="9"/>
      <c r="DL43" s="9"/>
      <c r="DM43" s="9"/>
      <c r="DN43" s="10">
        <v>-0.0038559375</v>
      </c>
      <c r="DO43" s="9"/>
    </row>
    <row r="44" ht="19" customHeight="1" spans="9:10">
      <c r="I44" s="1">
        <f>SUM(I17,I18,I20)</f>
        <v>228606.688831623</v>
      </c>
      <c r="J44" s="1">
        <f ca="1">SUM(J17,J18,J20)</f>
        <v>263404.629971841</v>
      </c>
    </row>
    <row r="45" ht="19" customHeight="1" spans="9:15">
      <c r="I45" s="1">
        <f>227*10000</f>
        <v>2270000</v>
      </c>
      <c r="J45" s="1">
        <f ca="1">J13-(100+30+21+8)*10000</f>
        <v>3077883.19549343</v>
      </c>
      <c r="K45" s="10">
        <f ca="1">J45/I45-1</f>
        <v>0.355895680834109</v>
      </c>
      <c r="L45" s="17">
        <v>79960</v>
      </c>
      <c r="N45" s="1">
        <f ca="1">N13-N14</f>
        <v>549086.996479608</v>
      </c>
      <c r="O45" s="18">
        <f>8.55-0.41+0.39+5.23</f>
        <v>13.76</v>
      </c>
    </row>
    <row r="46" ht="19" customHeight="1" spans="9:16">
      <c r="I46" s="19">
        <f>I44/I56</f>
        <v>0.100733495451598</v>
      </c>
      <c r="J46" s="19">
        <f ca="1">J44/J45</f>
        <v>0.0855798005452296</v>
      </c>
      <c r="L46" s="17">
        <v>210035.88</v>
      </c>
      <c r="O46" s="18">
        <v>0.41</v>
      </c>
      <c r="P46" s="1">
        <f>P33+DB33</f>
        <v>-3860.19875522479</v>
      </c>
    </row>
    <row r="47" ht="19" customHeight="1" spans="9:16">
      <c r="I47" s="1">
        <f>I14+I16-I55</f>
        <v>2192223.56785875</v>
      </c>
      <c r="J47" s="1">
        <f ca="1">J14+J16-L45-L46-L47-L48</f>
        <v>3004766.26184793</v>
      </c>
      <c r="L47" s="17">
        <v>298943</v>
      </c>
      <c r="O47" s="1">
        <f>16.1-7.55+0.48</f>
        <v>9.03</v>
      </c>
      <c r="P47" s="18">
        <v>0.58</v>
      </c>
    </row>
    <row r="48" ht="19" customHeight="1" spans="9:16">
      <c r="I48" s="1">
        <f>I47/I45</f>
        <v>0.965737254563324</v>
      </c>
      <c r="J48" s="1">
        <f ca="1">J47/J45</f>
        <v>0.976244409224966</v>
      </c>
      <c r="K48" s="1">
        <f ca="1">J48/I48-1</f>
        <v>0.0108799309667229</v>
      </c>
      <c r="L48" s="17">
        <v>978044.33</v>
      </c>
      <c r="O48" s="1">
        <v>0.4</v>
      </c>
      <c r="P48" s="18">
        <v>0.5</v>
      </c>
    </row>
    <row r="49" ht="19" customHeight="1" spans="9:16">
      <c r="I49" s="1">
        <f>I16/I56</f>
        <v>0.160987921600735</v>
      </c>
      <c r="J49" s="1">
        <f ca="1">J16/J45</f>
        <v>0.134054883381617</v>
      </c>
      <c r="K49" s="10">
        <f ca="1">J49/I49-1</f>
        <v>-0.167298502591481</v>
      </c>
      <c r="L49" s="1">
        <f ca="1">I49-J49</f>
        <v>0.0269330382191177</v>
      </c>
      <c r="N49" s="1">
        <f>L32+N50</f>
        <v>4875</v>
      </c>
      <c r="O49" s="1">
        <f>O47+P51+0.39-1.55</f>
        <v>13.1</v>
      </c>
      <c r="P49" s="18">
        <v>0.68</v>
      </c>
    </row>
    <row r="50" ht="19" customHeight="1" spans="10:16">
      <c r="J50" s="1">
        <f ca="1">J16/J45</f>
        <v>0.134054883381617</v>
      </c>
      <c r="N50" s="1">
        <f>(6500*9)/12</f>
        <v>4875</v>
      </c>
      <c r="P50" s="18">
        <v>0.56</v>
      </c>
    </row>
    <row r="51" ht="19" customHeight="1" spans="10:16">
      <c r="J51" s="1">
        <f>476.8+14*9/12</f>
        <v>487.3</v>
      </c>
      <c r="N51" s="1">
        <f ca="1">J33+(6500*9)/12</f>
        <v>94083.5277033094</v>
      </c>
      <c r="O51" s="18">
        <v>-0.39</v>
      </c>
      <c r="P51" s="1">
        <v>5.23</v>
      </c>
    </row>
    <row r="52" ht="19" customHeight="1" spans="9:15">
      <c r="I52" s="20">
        <v>726742.994065367</v>
      </c>
      <c r="J52" s="1">
        <f ca="1">(J33/10000)+(0.65*9)/12</f>
        <v>9.40835277033094</v>
      </c>
      <c r="O52" s="1">
        <f>O51-3.68</f>
        <v>-4.07</v>
      </c>
    </row>
    <row r="53" ht="19" customHeight="1" spans="9:15">
      <c r="I53" s="21">
        <v>1055095.653421</v>
      </c>
      <c r="K53" s="19">
        <f>I17/$I$56</f>
        <v>0.0305080350712169</v>
      </c>
      <c r="L53" s="19">
        <f ca="1">J17/$J$45</f>
        <v>0.0261885841802241</v>
      </c>
      <c r="M53" s="19">
        <f ca="1">L53-K53</f>
        <v>-0.00431945089099276</v>
      </c>
      <c r="O53" s="1">
        <v>52284</v>
      </c>
    </row>
    <row r="54" ht="19" customHeight="1" spans="9:15">
      <c r="I54" s="21">
        <v>323477.468697</v>
      </c>
      <c r="K54" s="19">
        <f>I18/$I$56</f>
        <v>0.0557738640287341</v>
      </c>
      <c r="L54" s="19">
        <f ca="1">J18/$J$45</f>
        <v>0.0445256905676027</v>
      </c>
      <c r="M54" s="19">
        <f ca="1">L54-K54</f>
        <v>-0.0112481734611314</v>
      </c>
      <c r="O54" s="1">
        <v>36798</v>
      </c>
    </row>
    <row r="55" ht="19" customHeight="1" spans="9:15">
      <c r="I55" s="1">
        <f>SUM(I52:I54)</f>
        <v>2105316.11618337</v>
      </c>
      <c r="K55" s="19">
        <f>I19/$I$56</f>
        <v>0.0602544261491369</v>
      </c>
      <c r="L55" s="19">
        <f ca="1">J19/$J$45</f>
        <v>0.0484750828363877</v>
      </c>
      <c r="M55" s="19">
        <f ca="1">L55-K55</f>
        <v>-0.0117793433127492</v>
      </c>
      <c r="O55" s="1">
        <f>O53-O54</f>
        <v>15486</v>
      </c>
    </row>
    <row r="56" ht="19" customHeight="1" spans="9:13">
      <c r="I56" s="1">
        <f>I13-I55</f>
        <v>2269420.79004363</v>
      </c>
      <c r="K56" s="19">
        <f>I20/$I$56</f>
        <v>0.0144515963516471</v>
      </c>
      <c r="L56" s="19">
        <f ca="1">J20/$J$45</f>
        <v>0.0148655257974027</v>
      </c>
      <c r="M56" s="19">
        <f ca="1">L56-K56</f>
        <v>0.000413929445755648</v>
      </c>
    </row>
    <row r="57" ht="19" customHeight="1"/>
    <row r="58" ht="19" customHeight="1" spans="9:14">
      <c r="I58" s="1">
        <f>I38/I56</f>
        <v>0.195004188008255</v>
      </c>
      <c r="J58" s="1">
        <f ca="1">J38/J45</f>
        <v>0.165288597444014</v>
      </c>
      <c r="N58" s="1">
        <v>410.3</v>
      </c>
    </row>
    <row r="59" ht="19" customHeight="1" spans="9:14">
      <c r="I59" s="19">
        <f>I44/I13</f>
        <v>0.0522560999053964</v>
      </c>
      <c r="J59" s="19">
        <f ca="1">J44/J13</f>
        <v>0.0564291390637502</v>
      </c>
      <c r="K59" s="10">
        <f ca="1">J59/I59-1</f>
        <v>0.0798574552235747</v>
      </c>
      <c r="N59" s="1">
        <f>14*9/12</f>
        <v>10.5</v>
      </c>
    </row>
    <row r="60" ht="19" customHeight="1" spans="10:14">
      <c r="J60" s="1">
        <f ca="1">J44/J45</f>
        <v>0.0855798005452296</v>
      </c>
      <c r="N60" s="1">
        <v>476.8</v>
      </c>
    </row>
    <row r="61" ht="19" customHeight="1"/>
    <row r="62" ht="19" customHeight="1" spans="10:11">
      <c r="J62" s="1">
        <f ca="1">J16-I16</f>
        <v>47255.9366074881</v>
      </c>
      <c r="K62" s="1">
        <f ca="1">J62/I16</f>
        <v>0.129344525695746</v>
      </c>
    </row>
    <row r="63" ht="19" customHeight="1" spans="9:12">
      <c r="I63" s="22" t="s">
        <v>126</v>
      </c>
      <c r="J63" s="23" t="s">
        <v>127</v>
      </c>
      <c r="K63" s="23" t="s">
        <v>128</v>
      </c>
      <c r="L63" s="23" t="s">
        <v>397</v>
      </c>
    </row>
    <row r="64" ht="19" customHeight="1" spans="9:12">
      <c r="I64" s="22"/>
      <c r="J64" s="23"/>
      <c r="K64" s="23"/>
      <c r="L64" s="23"/>
    </row>
    <row r="65" ht="19" customHeight="1" spans="9:12">
      <c r="I65" s="24" t="s">
        <v>130</v>
      </c>
      <c r="J65" s="25">
        <v>0.195</v>
      </c>
      <c r="K65" s="25">
        <v>0.162</v>
      </c>
      <c r="L65" s="25">
        <f>K65/J65-1</f>
        <v>-0.169230769230769</v>
      </c>
    </row>
    <row r="66" ht="19" customHeight="1" spans="9:12">
      <c r="I66" s="24" t="s">
        <v>131</v>
      </c>
      <c r="J66" s="25">
        <v>0.967</v>
      </c>
      <c r="K66" s="26">
        <v>0.97</v>
      </c>
      <c r="L66" s="25">
        <f>K66/J66-1</f>
        <v>0.00310237849017581</v>
      </c>
    </row>
    <row r="67" ht="19" customHeight="1" spans="9:12">
      <c r="I67" s="24" t="s">
        <v>132</v>
      </c>
      <c r="J67" s="26">
        <v>0.1</v>
      </c>
      <c r="K67" s="25">
        <v>0.083</v>
      </c>
      <c r="L67" s="25">
        <f>K67/J67-1</f>
        <v>-0.17</v>
      </c>
    </row>
    <row r="68" ht="19" customHeight="1" spans="9:12">
      <c r="I68" s="24" t="s">
        <v>133</v>
      </c>
      <c r="J68" s="25">
        <v>0.239</v>
      </c>
      <c r="K68" s="25">
        <v>0.237</v>
      </c>
      <c r="L68" s="25">
        <v>-0.008</v>
      </c>
    </row>
    <row r="69" ht="19" customHeight="1"/>
    <row r="70" ht="19" customHeight="1" spans="11:11">
      <c r="K70" s="1">
        <f ca="1">J13+121100</f>
        <v>4788983.19549343</v>
      </c>
    </row>
    <row r="71" ht="19" customHeight="1" spans="11:11">
      <c r="K71" s="1">
        <f ca="1">J33+4700+4000</f>
        <v>97908.5277033094</v>
      </c>
    </row>
  </sheetData>
  <sheetProtection formatCells="0" insertHyperlinks="0" autoFilter="0"/>
  <mergeCells count="87">
    <mergeCell ref="B2:DO2"/>
    <mergeCell ref="B3:DO3"/>
    <mergeCell ref="B4:DO4"/>
    <mergeCell ref="D8:H8"/>
    <mergeCell ref="J8:K8"/>
    <mergeCell ref="M8:N8"/>
    <mergeCell ref="D9:H9"/>
    <mergeCell ref="J9:K9"/>
    <mergeCell ref="M9:N9"/>
    <mergeCell ref="O9:Q9"/>
    <mergeCell ref="R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G9"/>
    <mergeCell ref="BH9:BJ9"/>
    <mergeCell ref="BK9:BM9"/>
    <mergeCell ref="BN9:BP9"/>
    <mergeCell ref="BQ9:BS9"/>
    <mergeCell ref="BT9:BV9"/>
    <mergeCell ref="BW9:BY9"/>
    <mergeCell ref="BZ9:CB9"/>
    <mergeCell ref="CC9:CE9"/>
    <mergeCell ref="CF9:CH9"/>
    <mergeCell ref="CI9:CK9"/>
    <mergeCell ref="CL9:CN9"/>
    <mergeCell ref="CO9:CQ9"/>
    <mergeCell ref="CR9:CT9"/>
    <mergeCell ref="CU9:CW9"/>
    <mergeCell ref="CX9:CZ9"/>
    <mergeCell ref="DA9:DC9"/>
    <mergeCell ref="DD9:DF9"/>
    <mergeCell ref="DG9:DI9"/>
    <mergeCell ref="DJ9:DL9"/>
    <mergeCell ref="DM9:DO9"/>
    <mergeCell ref="D10:H10"/>
    <mergeCell ref="J10:K10"/>
    <mergeCell ref="M10:N10"/>
    <mergeCell ref="O10:Q10"/>
    <mergeCell ref="R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BZ10:CB10"/>
    <mergeCell ref="CC10:CE10"/>
    <mergeCell ref="CF10:CH10"/>
    <mergeCell ref="CI10:CK10"/>
    <mergeCell ref="CL10:CN10"/>
    <mergeCell ref="CO10:CQ10"/>
    <mergeCell ref="CR10:CT10"/>
    <mergeCell ref="CU10:CW10"/>
    <mergeCell ref="CX10:CZ10"/>
    <mergeCell ref="DA10:DC10"/>
    <mergeCell ref="DD10:DF10"/>
    <mergeCell ref="DG10:DI10"/>
    <mergeCell ref="DJ10:DL10"/>
    <mergeCell ref="DM10:DO10"/>
    <mergeCell ref="B8:B12"/>
    <mergeCell ref="I63:I64"/>
    <mergeCell ref="J63:J64"/>
    <mergeCell ref="K63:K64"/>
    <mergeCell ref="L63:L64"/>
  </mergeCells>
  <pageMargins left="0.75" right="0.75" top="1" bottom="1" header="0.5" footer="0.5"/>
  <pageSetup paperSize="9" orientation="portrait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WWO_feishu_20230531100529-62b4f7f279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第一部分 损益预算表</vt:lpstr>
      <vt:lpstr>第二部分 资金收支预算表</vt:lpstr>
      <vt:lpstr>020515损益预算表（汇总）_2024年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普罗旺斯</cp:lastModifiedBy>
  <dcterms:created xsi:type="dcterms:W3CDTF">2024-04-28T22:25:00Z</dcterms:created>
  <dcterms:modified xsi:type="dcterms:W3CDTF">2024-05-16T07:35:50Z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DFB1FC29AF144A92A52BCB4FADF7E2D3_12</vt:lpwstr>
  </property>
  <property fmtid="{D5CDD505-2E9C-101B-9397-08002B2CF9AE}" pid="3" name="KSOProductBuildVer">
    <vt:lpwstr>2052-12.1.0.16417</vt:lpwstr>
  </property>
</Properties>
</file>