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firstSheet="1"/>
  </bookViews>
  <sheets>
    <sheet name="国资委附件2-1-2023年融资情况及年末债务情况统计表" sheetId="1" r:id="rId1"/>
    <sheet name="国资委附件2-2- 2024年资金需求计划表" sheetId="2" r:id="rId2"/>
    <sheet name="国资委附件2-3- 2024年度融资计划情况表" sheetId="3" r:id="rId3"/>
  </sheets>
  <externalReferences>
    <externalReference r:id="rId4"/>
    <externalReference r:id="rId5"/>
    <externalReference r:id="rId6"/>
  </externalReferences>
  <definedNames>
    <definedName name="_xlnm._FilterDatabase" localSheetId="0" hidden="1">'国资委附件2-1-2023年融资情况及年末债务情况统计表'!$G$115:$G$119</definedName>
    <definedName name="A11ee98c7cb6d844dae80b72bd7c0774e">[1]单元格下拉项!$B$1:$XFD$1</definedName>
    <definedName name="A11ee98c7cb6dab5eae80d7957b398117">[1]单元格下拉项!$B$2:$XFD$2</definedName>
    <definedName name="A11ee98c7cb6dab5fae8041aa6e736932">[1]单元格下拉项!$B$3:$XFD$3</definedName>
    <definedName name="A11ee98c7cb6dab60ae80c76c6267d998">[1]单元格下拉项!$B$4:$XFD$4</definedName>
    <definedName name="_xlnm.Print_Titles" localSheetId="0">'国资委附件2-1-2023年融资情况及年末债务情况统计表'!$4:$5</definedName>
    <definedName name="_xlnm.Print_Area" localSheetId="0">'国资委附件2-1-2023年融资情况及年末债务情况统计表'!$A$1:$T$226</definedName>
    <definedName name="_xlnm._FilterDatabase" localSheetId="1" hidden="1">'国资委附件2-2- 2024年资金需求计划表'!$A$5:$M$90</definedName>
    <definedName name="_xlnm.Print_Area" localSheetId="1">'国资委附件2-2- 2024年资金需求计划表'!$A$1:$K$90</definedName>
    <definedName name="_xlnm.Print_Titles" localSheetId="1">'国资委附件2-2- 2024年资金需求计划表'!$4:$5</definedName>
    <definedName name="_xlnm._FilterDatabase" localSheetId="2" hidden="1">'国资委附件2-3- 2024年度融资计划情况表'!$A$6:$Q$6</definedName>
    <definedName name="_xlnm.Print_Area" localSheetId="2">'国资委附件2-3- 2024年度融资计划情况表'!$A$1:$H$6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<sst xmlns="http://schemas.openxmlformats.org/spreadsheetml/2006/main" count="1924" uniqueCount="380">
  <si>
    <t>附件2-1</t>
  </si>
  <si>
    <t>四川九洲投资控股集团有限公司2023年融资情况及年末债务情况汇总表</t>
  </si>
  <si>
    <t>填报企业（盖章）</t>
  </si>
  <si>
    <t>填报时间：2024年3月9日</t>
  </si>
  <si>
    <t>序号</t>
  </si>
  <si>
    <t>企业名称</t>
  </si>
  <si>
    <t>级次</t>
  </si>
  <si>
    <t>融资
类别</t>
  </si>
  <si>
    <t>融资项目名称</t>
  </si>
  <si>
    <t>融资对象</t>
  </si>
  <si>
    <t>融资起止时间</t>
  </si>
  <si>
    <t>注册（授信）
总金额
（亿元）</t>
  </si>
  <si>
    <t>融资
利率
（%）</t>
  </si>
  <si>
    <t>2022年年底
债务余额
（亿元）</t>
  </si>
  <si>
    <t>2023年到账金额
（亿元）</t>
  </si>
  <si>
    <t>融资主要用途</t>
  </si>
  <si>
    <t>2023年偿还本息情况
（亿元）</t>
  </si>
  <si>
    <t>2023年末
债务余额
（亿元）</t>
  </si>
  <si>
    <t>政府是否负有偿还责任</t>
  </si>
  <si>
    <t>融资担保情况</t>
  </si>
  <si>
    <t>备注</t>
  </si>
  <si>
    <t>本金</t>
  </si>
  <si>
    <t>利息</t>
  </si>
  <si>
    <t>担保人名称</t>
  </si>
  <si>
    <t>担保方式</t>
  </si>
  <si>
    <t>反担保情况</t>
  </si>
  <si>
    <t>四川九洲投资控股集团有限公司</t>
  </si>
  <si>
    <t>流动资金贷款</t>
  </si>
  <si>
    <t>银行</t>
  </si>
  <si>
    <t>2023/2/28-2026/8/30</t>
  </si>
  <si>
    <t>2.4%-2.8%</t>
  </si>
  <si>
    <t>补充流贷资金及置换</t>
  </si>
  <si>
    <t>/</t>
  </si>
  <si>
    <t>信用贷款</t>
  </si>
  <si>
    <t>项目贷款</t>
  </si>
  <si>
    <t>并购项目贷款</t>
  </si>
  <si>
    <t>2021/03/31-2025/03/29</t>
  </si>
  <si>
    <t>并购贷</t>
  </si>
  <si>
    <t>质押</t>
  </si>
  <si>
    <t>以部分并购股权质押</t>
  </si>
  <si>
    <t>2021/04/26-2024/04/26</t>
  </si>
  <si>
    <t>2.57%-3.35%</t>
  </si>
  <si>
    <t>发行债券</t>
  </si>
  <si>
    <t>类永续债</t>
  </si>
  <si>
    <t>补充流动资金及置换贷款</t>
  </si>
  <si>
    <t>2021/04/26-2026/09/05</t>
  </si>
  <si>
    <t>2.3%-2.5%</t>
  </si>
  <si>
    <t>补充流动资金</t>
  </si>
  <si>
    <t>2021/05/31-2024/05/31</t>
  </si>
  <si>
    <t>2.92%-3.22%</t>
  </si>
  <si>
    <t>2021/07/28-2025/8/27</t>
  </si>
  <si>
    <t>2022/6/23-2025/06/24</t>
  </si>
  <si>
    <t>3.05%-3.6%</t>
  </si>
  <si>
    <t>2021/09/15-2026/6/20</t>
  </si>
  <si>
    <t>2021/11/12-2024/11/11</t>
  </si>
  <si>
    <t>3.25%-3.85%</t>
  </si>
  <si>
    <t>2022/9/29-2023/09/29</t>
  </si>
  <si>
    <t>2021/12/01-2025/04/29</t>
  </si>
  <si>
    <t>2021/12/02-2024/12/31</t>
  </si>
  <si>
    <t>2022/02/25-2026/07/18</t>
  </si>
  <si>
    <t>2021/8/25-2024/03/24</t>
  </si>
  <si>
    <t>2.55%-2.78%</t>
  </si>
  <si>
    <t>2022/06/29-2025/06/29</t>
  </si>
  <si>
    <t>2.55%-2.65%</t>
  </si>
  <si>
    <t>2022/09/30-2023/09/30</t>
  </si>
  <si>
    <t>公司债</t>
  </si>
  <si>
    <t>2022/08/10-2025/08/10</t>
  </si>
  <si>
    <t>2023/01/16-2026/01/15</t>
  </si>
  <si>
    <t>2023/06/14-2024/06/14</t>
  </si>
  <si>
    <t>2023/01/19-2024/01/19</t>
  </si>
  <si>
    <t>2023/3/20-2024/3/19</t>
  </si>
  <si>
    <t>四川九洲投资控股集团有限公司 小计</t>
  </si>
  <si>
    <t>四川九洲电器集团有限责任公司</t>
  </si>
  <si>
    <t>疫情期间复工复产专项流动资金贷款</t>
  </si>
  <si>
    <t>2020/5/29-2023/5/29</t>
  </si>
  <si>
    <t>2023/11/30-2025/11/30</t>
  </si>
  <si>
    <t>某专项任务等重点武器装备生产能力建设项目</t>
  </si>
  <si>
    <t>2022/3/31-2027/3/31</t>
  </si>
  <si>
    <t>用于建设贷款项目</t>
  </si>
  <si>
    <t>军用二次雷达系列产品研制保障条件建设项目</t>
  </si>
  <si>
    <t>中长期流动资金贷款</t>
  </si>
  <si>
    <t>2022/6/27-2025/6/26</t>
  </si>
  <si>
    <t>2023/1/1-2024/1/1</t>
  </si>
  <si>
    <t>2023/10/17-2026/10/16</t>
  </si>
  <si>
    <t>2020/11/27-2023/11/27</t>
  </si>
  <si>
    <t>2023/6/20-2024/12/20</t>
  </si>
  <si>
    <t>并购贷款</t>
  </si>
  <si>
    <t>2022/8/31-2023/12/21</t>
  </si>
  <si>
    <t>用于支付收购上海志良电子科技有限公司51%股权并购价款</t>
  </si>
  <si>
    <t>四川九洲电器集团有限责任公司 小计</t>
  </si>
  <si>
    <t>四川九洲电器股份有限公司</t>
  </si>
  <si>
    <t>2022/12/28-2023/8/8</t>
  </si>
  <si>
    <t>2023/1/18-2024/1/17</t>
  </si>
  <si>
    <t>2023/11/23-2026/11/22</t>
  </si>
  <si>
    <t>四川九洲电器股份有限公司 小计</t>
  </si>
  <si>
    <t>四川九洲空管科技有限责任公司</t>
  </si>
  <si>
    <t>2021/3/1-2024/2/9</t>
  </si>
  <si>
    <t>2023/5/23-2024/5/18</t>
  </si>
  <si>
    <t>2022/10/21-2025/10/20</t>
  </si>
  <si>
    <t>2022/12/28-2024/12/28</t>
  </si>
  <si>
    <t>纳入国家发改委设备更新改造项目清单中的设备购置</t>
  </si>
  <si>
    <t>2023/1/18-2024/1/18</t>
  </si>
  <si>
    <t>2023/3/17-2024/9/13</t>
  </si>
  <si>
    <t>2023/3/29-2024/9/13</t>
  </si>
  <si>
    <t>2023/5/8-2024/5/7</t>
  </si>
  <si>
    <t>2023/11/7-2024/11/6</t>
  </si>
  <si>
    <t>四川九洲空管科技有限责任公司 小计</t>
  </si>
  <si>
    <t>成都九洲迪飞科技有限责任公司</t>
  </si>
  <si>
    <t>2022/8/17-2023/8/16</t>
  </si>
  <si>
    <t>知识产权质押</t>
  </si>
  <si>
    <t>2023/12/5-2024/12/4</t>
  </si>
  <si>
    <t>2022/3/10-2023/3/9</t>
  </si>
  <si>
    <t>连带责任保证</t>
  </si>
  <si>
    <t>应收账款</t>
  </si>
  <si>
    <t>2023/3/8-2024/3/7</t>
  </si>
  <si>
    <t>2023/6/16-2024/6/15</t>
  </si>
  <si>
    <t>2022/6/29-2023/6/28</t>
  </si>
  <si>
    <t>2022/6/30-2023/6/29</t>
  </si>
  <si>
    <t>美元借款</t>
  </si>
  <si>
    <t>2022/12/6-2023/12/5</t>
  </si>
  <si>
    <t>2022/3/18-2023/3/17</t>
  </si>
  <si>
    <t>2023/3/10-2024/3/9</t>
  </si>
  <si>
    <t>成都九洲迪飞科技有限责任公司 小计</t>
  </si>
  <si>
    <t xml:space="preserve"> 四川九洲防控科技有限责任公司</t>
  </si>
  <si>
    <t>2023/7/28－2024/6/25</t>
  </si>
  <si>
    <t xml:space="preserve"> 四川九洲防控科技有限责任公司 小计</t>
  </si>
  <si>
    <t>成都微精电机股份公司</t>
  </si>
  <si>
    <t>2022/3/30-2023/4/1</t>
  </si>
  <si>
    <t>2022/6/2-2023/6/2</t>
  </si>
  <si>
    <t>2022/9/29-2023/9/26</t>
  </si>
  <si>
    <t>2023/6/14-2024/6/14</t>
  </si>
  <si>
    <t>2023/9/27-2024/9/26</t>
  </si>
  <si>
    <t>2023/3/10-2024/3/14</t>
  </si>
  <si>
    <t>2023/1/19-2023/6/29</t>
  </si>
  <si>
    <t>2023/05/10-2023/7/4</t>
  </si>
  <si>
    <t>2023/9/25-2023/10/7</t>
  </si>
  <si>
    <t>成都微精电机股份公司 小计</t>
  </si>
  <si>
    <t>成都精密电机有限公司</t>
  </si>
  <si>
    <t>科创贷</t>
  </si>
  <si>
    <t>2022/9/28-2023/9/26</t>
  </si>
  <si>
    <t>成都精密电机有限公司 小计</t>
  </si>
  <si>
    <t>重庆九洲星熠导航设备有限公司</t>
  </si>
  <si>
    <t>2022/5/6-2023/5/6</t>
  </si>
  <si>
    <t>2022/7/24-2023/7/24</t>
  </si>
  <si>
    <t>2022/9/28-2023/9/28</t>
  </si>
  <si>
    <t>抵押</t>
  </si>
  <si>
    <t>2022/11/21-2023/11/21</t>
  </si>
  <si>
    <t>2022/12/14-2023/12/14</t>
  </si>
  <si>
    <t>2023/1/6-2024/1/6</t>
  </si>
  <si>
    <t>2023/3/21-2024/3/21</t>
  </si>
  <si>
    <t>2023/4/28-2024/4/28</t>
  </si>
  <si>
    <t>2023/5/16-2024/5/16</t>
  </si>
  <si>
    <t>2023/6/12-2024/6/12</t>
  </si>
  <si>
    <t>2023/8/11-2024/8/11</t>
  </si>
  <si>
    <t>2023/9/28-2024/9/28</t>
  </si>
  <si>
    <t>2023/11/16-2024/11/15</t>
  </si>
  <si>
    <t>重庆九洲星熠导航设备有限公司 小计</t>
  </si>
  <si>
    <t>重庆九洲隆瓴科技有限公司</t>
  </si>
  <si>
    <t>2023/12/25-2024/12/24</t>
  </si>
  <si>
    <t>2023/12/15-2024/12/14</t>
  </si>
  <si>
    <t>重庆九洲隆瓴科技有限公司 小计</t>
  </si>
  <si>
    <t>四川九州光电子技术有限公司</t>
  </si>
  <si>
    <t>2023/5/31-2025/5/30</t>
  </si>
  <si>
    <t>应收账款及固定资产</t>
  </si>
  <si>
    <t>2023/9/20-2025/9/19</t>
  </si>
  <si>
    <t>2022/5/30-2023/5/29</t>
  </si>
  <si>
    <t>四川九州光电子技术有限公司 小计</t>
  </si>
  <si>
    <t>四川九华光子通信技术有限公司</t>
  </si>
  <si>
    <t>2023/11/23-2025/2/22</t>
  </si>
  <si>
    <t>四川九华光子通信技术有限公司 小计</t>
  </si>
  <si>
    <t>深圳九洲光电科技有限公司</t>
  </si>
  <si>
    <t>2023/4/21-2024/4/21</t>
  </si>
  <si>
    <t>偿还银行贷款</t>
  </si>
  <si>
    <t>应收账款及存货</t>
  </si>
  <si>
    <t>2022/10/25-2023/10/25</t>
  </si>
  <si>
    <t>2023/8/17-2024/8/17</t>
  </si>
  <si>
    <t>2023/11/28-2024/11/28</t>
  </si>
  <si>
    <t>深圳九洲光电科技有限公司 小计</t>
  </si>
  <si>
    <t>深圳市福瑞祥电器有限公司</t>
  </si>
  <si>
    <t>2023/8/30-2024/8/29</t>
  </si>
  <si>
    <t>以资产提供担保</t>
  </si>
  <si>
    <t>深圳市福瑞祥电器有限公司 小计</t>
  </si>
  <si>
    <t>四川九州电子科技股份有限公司</t>
  </si>
  <si>
    <t>2021/6-2023/4/3</t>
  </si>
  <si>
    <t>2023/3/13-2023/12/6</t>
  </si>
  <si>
    <t>2023/12/6-2024/11/20</t>
  </si>
  <si>
    <t>2023/1/1-2023/11/21</t>
  </si>
  <si>
    <t>2023/2/21-2023/11/8</t>
  </si>
  <si>
    <t>四川九州电子科技股份有限公司 小计</t>
  </si>
  <si>
    <t>四川科瑞软件有限责任公司</t>
  </si>
  <si>
    <t>短期流贷</t>
  </si>
  <si>
    <t>2022/5/24-2023/5/24</t>
  </si>
  <si>
    <t>2022/9/1-2023/8/31</t>
  </si>
  <si>
    <t>2022/1/9-2023/1/8</t>
  </si>
  <si>
    <t>2023/8/28-2024/8/28</t>
  </si>
  <si>
    <t>2023/12/22-2024/12/22</t>
  </si>
  <si>
    <t>2023/3/2-2023/3/1</t>
  </si>
  <si>
    <t>2023/11/1-2024/11/1</t>
  </si>
  <si>
    <t>2023/1/3-2024/1/2</t>
  </si>
  <si>
    <t>2023/1/1-2023/12/31</t>
  </si>
  <si>
    <t>2023/11/9-2023/11/8</t>
  </si>
  <si>
    <t>2023/12/23-2024/12/22</t>
  </si>
  <si>
    <t>2022/8/11-2023/8/10</t>
  </si>
  <si>
    <t>2023/12/18-2025/12/17</t>
  </si>
  <si>
    <t>2023/3/13-2024/3/12</t>
  </si>
  <si>
    <t>四川科瑞软件有限责任公司 小计</t>
  </si>
  <si>
    <t>北京九洲科瑞科技有限公司</t>
  </si>
  <si>
    <t>2022/11/18-2023/11/17</t>
  </si>
  <si>
    <t>北京中技知识产权融资担保有限公司</t>
  </si>
  <si>
    <t>房产抵押</t>
  </si>
  <si>
    <t>北京九洲科瑞科技有限公司 小计</t>
  </si>
  <si>
    <t>成都九洲电子信息系统股份有限公司</t>
  </si>
  <si>
    <t>2023/4/3-2024/4/2
2023/6/1-2024/6/1
2022/12/7-2023/10</t>
  </si>
  <si>
    <t>连带责任担保</t>
  </si>
  <si>
    <t>2023/7-2024/1
2023/9/27-2024/9/26</t>
  </si>
  <si>
    <t>房产抵押贷款</t>
  </si>
  <si>
    <t>2022/6/15-2023/6/15</t>
  </si>
  <si>
    <t>2022/10/31-2023/10/31</t>
  </si>
  <si>
    <t>2022/10/24-2023/10/8</t>
  </si>
  <si>
    <t>2023/3/23-2024/3/9</t>
  </si>
  <si>
    <t>2023/4/11-2024/4/10</t>
  </si>
  <si>
    <t>2022/4/2-2023/4/1</t>
  </si>
  <si>
    <t>2023/5/24-2024/3/24</t>
  </si>
  <si>
    <t>成都九洲电子信息系统股份有限公司 小计</t>
  </si>
  <si>
    <t>四川九洲北斗导航与位置服务有限公司</t>
  </si>
  <si>
    <t>2023/3/17-2024/3/16</t>
  </si>
  <si>
    <t>四川九洲北斗导航与位置服务有限公司 小计</t>
  </si>
  <si>
    <t>四川九洲光电科技股份有限公司</t>
  </si>
  <si>
    <t>2022/2/11-2023/1/24</t>
  </si>
  <si>
    <t>2022/9/23-2023/8/29</t>
  </si>
  <si>
    <t>2023/1/30-2023/12/7</t>
  </si>
  <si>
    <t>2023/1/1-2023/12/7</t>
  </si>
  <si>
    <t>2023/9/25-2024/9/14</t>
  </si>
  <si>
    <t>2023/12/7-2024/12/6</t>
  </si>
  <si>
    <t>2022/7/29-2023/7/29</t>
  </si>
  <si>
    <t>2022/7/7-2023/7/7</t>
  </si>
  <si>
    <t>2023/8/23-2024/8/23</t>
  </si>
  <si>
    <t>2022/8/31-2023/8/30</t>
  </si>
  <si>
    <t>2022/3/18-2023/3/18</t>
  </si>
  <si>
    <t>2023/3/23-2024/3/23</t>
  </si>
  <si>
    <t>2022/9/29-2023/9/1</t>
  </si>
  <si>
    <t>2023/9/1-2024/8/31</t>
  </si>
  <si>
    <t>2022/12/29-2023/12/11</t>
  </si>
  <si>
    <t>2022/12/29-2023/12/8</t>
  </si>
  <si>
    <t>四川九洲光电科技股份有限公司 小计</t>
  </si>
  <si>
    <t>四川中油九洲北斗科技能源有限公司</t>
  </si>
  <si>
    <t>银行借款</t>
  </si>
  <si>
    <t>2022/11/16-2023/11/14</t>
  </si>
  <si>
    <t>用于建设货运大道加油站</t>
  </si>
  <si>
    <t>2023/11/13-2024/11/12</t>
  </si>
  <si>
    <t>四川中油九洲北斗科技能源有限公司 小计</t>
  </si>
  <si>
    <t>绵阳市智慧城市产业发展有限责任公司</t>
  </si>
  <si>
    <t>补充营运资金类</t>
  </si>
  <si>
    <t>2024/01/01-2024/12/31</t>
  </si>
  <si>
    <t>绵阳市智慧城市产业发展有限责任公司 小计</t>
  </si>
  <si>
    <t>四川九洲线缆有限责任公司</t>
  </si>
  <si>
    <t>2022/4/1-2024/4/15</t>
  </si>
  <si>
    <t>固定资产、存货和应收账款</t>
  </si>
  <si>
    <t>2023/3/15-2024/11/7</t>
  </si>
  <si>
    <t>2023/1/1-2024/10/24</t>
  </si>
  <si>
    <t>2023/1/13-2024/1/13</t>
  </si>
  <si>
    <t>2022/6/2-2023/9/20</t>
  </si>
  <si>
    <t>2023/5/7-2023/11/1</t>
  </si>
  <si>
    <t>2023/3/18-2024/6/29</t>
  </si>
  <si>
    <t>2023/3/10-2025/3/3</t>
  </si>
  <si>
    <t>2022/3/15-2023/9/15</t>
  </si>
  <si>
    <t>2023/2/27/2025/2/28</t>
  </si>
  <si>
    <t>2023/12/6-2024/12/5</t>
  </si>
  <si>
    <t>四川九洲线缆有限责任公司 小计</t>
  </si>
  <si>
    <t>四川九洲顺达科技有限公司</t>
  </si>
  <si>
    <t>2022/6/21-2023/6/20</t>
  </si>
  <si>
    <t>2022/11/10-2023/11/9</t>
  </si>
  <si>
    <t>四川九洲顺达科技有限公司 小计</t>
  </si>
  <si>
    <t>深圳市九洲蓉胜科技有限公司</t>
  </si>
  <si>
    <t>四川九洲建筑工程有限责任公司</t>
  </si>
  <si>
    <t>2022/10/24-2023/10/24</t>
  </si>
  <si>
    <t>2022/7/5-2023/7/5</t>
  </si>
  <si>
    <t>2022/9/5-2023/9/5</t>
  </si>
  <si>
    <t>2023/5/29-2024/5/29</t>
  </si>
  <si>
    <t>2023/9/25-2024/9/25</t>
  </si>
  <si>
    <t>2023/9/8-2024/9/8</t>
  </si>
  <si>
    <t>四川九洲建筑工程有限责任公司 小计</t>
  </si>
  <si>
    <t>四川九洲技师学院</t>
  </si>
  <si>
    <t>2023/04/28-2023/10/9</t>
  </si>
  <si>
    <t>固定资产</t>
  </si>
  <si>
    <t>2023/11/21-2024/11/21</t>
  </si>
  <si>
    <t>四川九洲技师学院 小计</t>
  </si>
  <si>
    <t>四川九洲教育投资管理有限公司</t>
  </si>
  <si>
    <t>2023/04/28-2023/10/16</t>
  </si>
  <si>
    <t>2023/11/15-2024/11/15</t>
  </si>
  <si>
    <t>2023/12/20-2024/12/20</t>
  </si>
  <si>
    <t>四川九洲教育投资管理有限公司 小计</t>
  </si>
  <si>
    <t>四川安和精密电子电器股份有限公司</t>
  </si>
  <si>
    <t>安和移动互联产业园</t>
  </si>
  <si>
    <t>2021/11/2-2026/11/01</t>
  </si>
  <si>
    <t>2022/6/15-2023/12/14</t>
  </si>
  <si>
    <t>2022/5/11-2024/5/10</t>
  </si>
  <si>
    <t>四川安和精密电子电器股份有限公司 小计</t>
  </si>
  <si>
    <t>广东依顿电子科技股份有限公司</t>
  </si>
  <si>
    <t>2022/6/29-2023/6/16</t>
  </si>
  <si>
    <t>贸易融资</t>
  </si>
  <si>
    <t>人民币出口贸易融资</t>
  </si>
  <si>
    <t>2023/2/13-2023/7/9</t>
  </si>
  <si>
    <t>2023/2/23-2023/7/9</t>
  </si>
  <si>
    <t>2023/3/31-2024/3/21</t>
  </si>
  <si>
    <t>2023/4/24-2024/4/19</t>
  </si>
  <si>
    <t>广东依顿电子科技股份有限公司 小计</t>
  </si>
  <si>
    <t>九洲集团（香港）控股有限公司</t>
  </si>
  <si>
    <t>2023/01/01-2023/12/30</t>
  </si>
  <si>
    <t>深圳九洲投资发展有限公司提供反担保</t>
  </si>
  <si>
    <t>2023/01/01-2023/9/11</t>
  </si>
  <si>
    <t>九洲集团（香港）控股有限公司 小计</t>
  </si>
  <si>
    <t>久和新科技（深圳）有限公司</t>
  </si>
  <si>
    <t>2022/8/29-2023/9/7</t>
  </si>
  <si>
    <t>2022/9/14-2023/9/6</t>
  </si>
  <si>
    <t>2023/4/27-2023/9/14</t>
  </si>
  <si>
    <t>2023/2/21-2024/6/30</t>
  </si>
  <si>
    <t>2023/9/14-2024/9/14</t>
  </si>
  <si>
    <t>久和新科技（深圳）有限公司 小计</t>
  </si>
  <si>
    <t>深圳市九洲光电子有限公司</t>
  </si>
  <si>
    <t>九洲工业园固定资产贷款</t>
  </si>
  <si>
    <t>2020/3/20-2035/3/19</t>
  </si>
  <si>
    <t>资产抵押贷款</t>
  </si>
  <si>
    <t>深圳市九洲光电子有限公司 小计</t>
  </si>
  <si>
    <t>总计</t>
  </si>
  <si>
    <t>附件2-2</t>
  </si>
  <si>
    <t>四川九洲投资控股集团有限公司2024年度资金需求计划汇总表</t>
  </si>
  <si>
    <t>填报企业（盖章）：四川九洲投资控股集团有限公司                                                 填报时间：2024年3月9日</t>
  </si>
  <si>
    <t>项目类别</t>
  </si>
  <si>
    <t>项目名称</t>
  </si>
  <si>
    <r>
      <rPr>
        <b/>
        <sz val="11"/>
        <rFont val="宋体-简"/>
        <charset val="134"/>
      </rPr>
      <t>需求资金总金额</t>
    </r>
    <r>
      <rPr>
        <b/>
        <sz val="11"/>
        <rFont val="Times New Roman"/>
        <charset val="134"/>
      </rPr>
      <t xml:space="preserve">
</t>
    </r>
    <r>
      <rPr>
        <b/>
        <sz val="11"/>
        <rFont val="宋体-简"/>
        <charset val="134"/>
      </rPr>
      <t>（亿元）</t>
    </r>
  </si>
  <si>
    <r>
      <rPr>
        <b/>
        <sz val="11"/>
        <rFont val="宋体-简"/>
        <charset val="134"/>
      </rPr>
      <t>截止</t>
    </r>
    <r>
      <rPr>
        <b/>
        <sz val="11"/>
        <rFont val="Times New Roman"/>
        <charset val="134"/>
      </rPr>
      <t>2023</t>
    </r>
    <r>
      <rPr>
        <b/>
        <sz val="11"/>
        <rFont val="宋体-简"/>
        <charset val="134"/>
      </rPr>
      <t>年底已支付资金</t>
    </r>
    <r>
      <rPr>
        <b/>
        <sz val="11"/>
        <rFont val="Times New Roman"/>
        <charset val="134"/>
      </rPr>
      <t xml:space="preserve">
</t>
    </r>
    <r>
      <rPr>
        <b/>
        <sz val="11"/>
        <rFont val="宋体-简"/>
        <charset val="134"/>
      </rPr>
      <t>（亿元）</t>
    </r>
  </si>
  <si>
    <r>
      <rPr>
        <b/>
        <sz val="11"/>
        <rFont val="Times New Roman"/>
        <charset val="134"/>
      </rPr>
      <t>2024</t>
    </r>
    <r>
      <rPr>
        <b/>
        <sz val="11"/>
        <rFont val="宋体-简"/>
        <charset val="134"/>
      </rPr>
      <t>年度资金需求情况</t>
    </r>
    <r>
      <rPr>
        <b/>
        <sz val="11"/>
        <rFont val="Times New Roman"/>
        <charset val="134"/>
      </rPr>
      <t xml:space="preserve">
</t>
    </r>
    <r>
      <rPr>
        <b/>
        <sz val="11"/>
        <rFont val="宋体-简"/>
        <charset val="134"/>
      </rPr>
      <t>（亿元）</t>
    </r>
  </si>
  <si>
    <r>
      <rPr>
        <b/>
        <sz val="11"/>
        <rFont val="Times New Roman"/>
        <charset val="134"/>
      </rPr>
      <t>2025</t>
    </r>
    <r>
      <rPr>
        <b/>
        <sz val="11"/>
        <rFont val="宋体-简"/>
        <charset val="134"/>
      </rPr>
      <t>年</t>
    </r>
    <r>
      <rPr>
        <b/>
        <sz val="11"/>
        <rFont val="Times New Roman"/>
        <charset val="134"/>
      </rPr>
      <t>1</t>
    </r>
    <r>
      <rPr>
        <b/>
        <sz val="11"/>
        <rFont val="宋体-简"/>
        <charset val="134"/>
      </rPr>
      <t>季度资金需求情况</t>
    </r>
    <r>
      <rPr>
        <b/>
        <sz val="11"/>
        <rFont val="Times New Roman"/>
        <charset val="134"/>
      </rPr>
      <t xml:space="preserve">
</t>
    </r>
    <r>
      <rPr>
        <b/>
        <sz val="11"/>
        <rFont val="宋体-简"/>
        <charset val="134"/>
      </rPr>
      <t>（亿元）</t>
    </r>
  </si>
  <si>
    <t>总需求</t>
  </si>
  <si>
    <t>其中：需债务筹资支付资金</t>
  </si>
  <si>
    <t xml:space="preserve">四川九洲投资控股集团有限公司         </t>
  </si>
  <si>
    <t>投资类</t>
  </si>
  <si>
    <t>股权投资</t>
  </si>
  <si>
    <t>固定资产投资</t>
  </si>
  <si>
    <t>偿债类</t>
  </si>
  <si>
    <t>补充营运资金</t>
  </si>
  <si>
    <t>四川九强通信科技有限公司</t>
  </si>
  <si>
    <t>成都创新中心建设及生产经营用固定资产购置</t>
  </si>
  <si>
    <t>四川九洲防控科技有限责任公司</t>
  </si>
  <si>
    <t>资金需求总额中没含倒贷资金1000万及票据贷款5000万</t>
  </si>
  <si>
    <t>绵阳云捷科技有限公司</t>
  </si>
  <si>
    <t>含向集团临时借款5亿元用于倒贷</t>
  </si>
  <si>
    <t>原计划向集团申请借款2亿元，向银行融资0.7亿元；后定向银行融资2.7亿</t>
  </si>
  <si>
    <t>技改项目，资金来源于集团注入的资本金</t>
  </si>
  <si>
    <t>新上110千伏项目总投资1.2亿，其中0.62亿元向集团申请资本金注入，0.5亿元线缆采用固贷方式。另0.18亿元预计2026年支付</t>
  </si>
  <si>
    <t>深圳市九洲智和科技有限公司</t>
  </si>
  <si>
    <t>嘉兴富盈电子有限公司</t>
  </si>
  <si>
    <t>四川九洲环保科技有限科技有限公司</t>
  </si>
  <si>
    <t>四川九洲软件有限公司</t>
  </si>
  <si>
    <t>深圳市九洲电器有限责任公司</t>
  </si>
  <si>
    <t>四川迪佳通电子有限公司</t>
  </si>
  <si>
    <t>四川九洲创业投资有限责任公司</t>
  </si>
  <si>
    <t>四川九洲聚力科技发展有限公司</t>
  </si>
  <si>
    <t>四川九洲君合股权投资基金管理有限公司</t>
  </si>
  <si>
    <t>重庆九洲智造科技有限公司</t>
  </si>
  <si>
    <t>合计</t>
  </si>
  <si>
    <r>
      <rPr>
        <sz val="16"/>
        <color theme="1"/>
        <rFont val="黑体"/>
        <charset val="134"/>
      </rPr>
      <t>附件</t>
    </r>
    <r>
      <rPr>
        <sz val="16"/>
        <color theme="1"/>
        <rFont val="Times New Roman"/>
        <charset val="134"/>
      </rPr>
      <t>2-3</t>
    </r>
  </si>
  <si>
    <r>
      <rPr>
        <sz val="24"/>
        <color theme="1"/>
        <rFont val="方正小标宋简体"/>
        <charset val="134"/>
      </rPr>
      <t>四川九洲投资控股集团有限公司</t>
    </r>
    <r>
      <rPr>
        <sz val="24"/>
        <color theme="1"/>
        <rFont val="Times New Roman"/>
        <charset val="134"/>
      </rPr>
      <t>2024</t>
    </r>
    <r>
      <rPr>
        <sz val="24"/>
        <color theme="1"/>
        <rFont val="方正小标宋简体"/>
        <charset val="134"/>
      </rPr>
      <t>年度融资计划情况表</t>
    </r>
  </si>
  <si>
    <t xml:space="preserve">                                                          </t>
  </si>
  <si>
    <r>
      <rPr>
        <b/>
        <sz val="12"/>
        <color theme="1"/>
        <rFont val="宋体"/>
        <charset val="134"/>
      </rPr>
      <t>填报企业（盖章）</t>
    </r>
    <r>
      <rPr>
        <b/>
        <sz val="12"/>
        <color theme="1"/>
        <rFont val="Times New Roman"/>
        <charset val="134"/>
      </rPr>
      <t xml:space="preserve">: </t>
    </r>
  </si>
  <si>
    <r>
      <t>填报时间：</t>
    </r>
    <r>
      <rPr>
        <sz val="11"/>
        <color theme="1"/>
        <rFont val="Times New Roman"/>
        <charset val="134"/>
      </rPr>
      <t>2024</t>
    </r>
    <r>
      <rPr>
        <sz val="11"/>
        <color theme="1"/>
        <rFont val="宋体"/>
        <charset val="134"/>
      </rPr>
      <t>年</t>
    </r>
    <r>
      <rPr>
        <sz val="11"/>
        <color theme="1"/>
        <rFont val="Times New Roman"/>
        <charset val="134"/>
      </rPr>
      <t>3</t>
    </r>
    <r>
      <rPr>
        <sz val="11"/>
        <color theme="1"/>
        <rFont val="宋体"/>
        <charset val="134"/>
      </rPr>
      <t>月9日</t>
    </r>
  </si>
  <si>
    <r>
      <rPr>
        <b/>
        <sz val="11"/>
        <color theme="1"/>
        <rFont val="宋体"/>
        <charset val="134"/>
      </rPr>
      <t>序号</t>
    </r>
  </si>
  <si>
    <r>
      <rPr>
        <b/>
        <sz val="11"/>
        <color theme="1"/>
        <rFont val="宋体"/>
        <charset val="134"/>
      </rPr>
      <t>企业名称</t>
    </r>
  </si>
  <si>
    <r>
      <rPr>
        <b/>
        <sz val="11"/>
        <color theme="1"/>
        <rFont val="Times New Roman"/>
        <charset val="134"/>
      </rPr>
      <t>2024</t>
    </r>
    <r>
      <rPr>
        <b/>
        <sz val="11"/>
        <color theme="1"/>
        <rFont val="宋体"/>
        <charset val="134"/>
      </rPr>
      <t>年计划融资额</t>
    </r>
    <r>
      <rPr>
        <b/>
        <sz val="11"/>
        <color theme="1"/>
        <rFont val="Times New Roman"/>
        <charset val="134"/>
      </rPr>
      <t xml:space="preserve">
</t>
    </r>
    <r>
      <rPr>
        <b/>
        <sz val="11"/>
        <color theme="1"/>
        <rFont val="宋体"/>
        <charset val="134"/>
      </rPr>
      <t>（亿元）</t>
    </r>
  </si>
  <si>
    <r>
      <rPr>
        <b/>
        <sz val="11"/>
        <color theme="1"/>
        <rFont val="宋体"/>
        <charset val="134"/>
      </rPr>
      <t>预计年化综合融资成本</t>
    </r>
  </si>
  <si>
    <r>
      <rPr>
        <b/>
        <sz val="11"/>
        <color theme="1"/>
        <rFont val="宋体"/>
        <charset val="134"/>
      </rPr>
      <t>直接融资</t>
    </r>
  </si>
  <si>
    <r>
      <rPr>
        <b/>
        <sz val="11"/>
        <color theme="1"/>
        <rFont val="宋体"/>
        <charset val="134"/>
      </rPr>
      <t>直融综合融资成本</t>
    </r>
  </si>
  <si>
    <r>
      <rPr>
        <b/>
        <sz val="11"/>
        <color theme="1"/>
        <rFont val="宋体"/>
        <charset val="134"/>
      </rPr>
      <t>间接融资</t>
    </r>
  </si>
  <si>
    <r>
      <rPr>
        <b/>
        <sz val="11"/>
        <color theme="1"/>
        <rFont val="宋体"/>
        <charset val="134"/>
      </rPr>
      <t>间融综合融资成本</t>
    </r>
  </si>
  <si>
    <r>
      <rPr>
        <b/>
        <sz val="11"/>
        <color theme="1"/>
        <rFont val="宋体"/>
        <charset val="134"/>
      </rPr>
      <t>资金用途</t>
    </r>
  </si>
  <si>
    <r>
      <rPr>
        <b/>
        <sz val="11"/>
        <color theme="1"/>
        <rFont val="宋体"/>
        <charset val="134"/>
      </rPr>
      <t>偿债金额</t>
    </r>
    <r>
      <rPr>
        <b/>
        <sz val="11"/>
        <color theme="1"/>
        <rFont val="Times New Roman"/>
        <charset val="134"/>
      </rPr>
      <t xml:space="preserve">
</t>
    </r>
    <r>
      <rPr>
        <b/>
        <sz val="11"/>
        <color theme="1"/>
        <rFont val="宋体"/>
        <charset val="134"/>
      </rPr>
      <t>（亿元）</t>
    </r>
  </si>
  <si>
    <r>
      <rPr>
        <b/>
        <sz val="11"/>
        <color theme="1"/>
        <rFont val="宋体"/>
        <charset val="134"/>
      </rPr>
      <t>补充运营资金金额</t>
    </r>
    <r>
      <rPr>
        <b/>
        <sz val="11"/>
        <color theme="1"/>
        <rFont val="Times New Roman"/>
        <charset val="134"/>
      </rPr>
      <t xml:space="preserve">
</t>
    </r>
    <r>
      <rPr>
        <b/>
        <sz val="11"/>
        <color theme="1"/>
        <rFont val="宋体"/>
        <charset val="134"/>
      </rPr>
      <t>（亿元）</t>
    </r>
  </si>
  <si>
    <r>
      <rPr>
        <b/>
        <sz val="11"/>
        <color theme="1"/>
        <rFont val="宋体"/>
        <charset val="134"/>
      </rPr>
      <t>投资金额（亿元）</t>
    </r>
  </si>
  <si>
    <t>九洲集团合并</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</si>
</sst>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_ ;_ * \-#,##0_ ;_ * &quot;-&quot;??_ ;_ @_ "/>
    <numFmt numFmtId="177" formatCode="#,##0_ "/>
    <numFmt numFmtId="178" formatCode="#,##0.00_);[Red]\(#,##0.00\)"/>
    <numFmt numFmtId="179" formatCode="#,##0.00_ "/>
    <numFmt numFmtId="180" formatCode="#,##0.00_ ;[Red]\-#,##0.00\ "/>
    <numFmt numFmtId="181" formatCode="0.00_);[Red]\(0.00\)"/>
    <numFmt numFmtId="182" formatCode="0.00_ "/>
    <numFmt numFmtId="183" formatCode="0_ "/>
    <numFmt numFmtId="184" formatCode="#,##0_);[Red]\(#,##0\)"/>
  </numFmts>
  <fonts count="71">
    <font>
      <sz val="11"/>
      <color theme="1"/>
      <name val="宋体"/>
      <charset val="134"/>
      <scheme val="minor"/>
    </font>
    <font>
      <sz val="11"/>
      <color theme="1"/>
      <name val="Times New Roman"/>
      <charset val="134"/>
    </font>
    <font>
      <sz val="16"/>
      <color theme="1"/>
      <name val="Times New Roman"/>
      <charset val="134"/>
    </font>
    <font>
      <sz val="24"/>
      <color theme="1"/>
      <name val="Times New Roman"/>
      <charset val="134"/>
    </font>
    <font>
      <b/>
      <sz val="12"/>
      <color theme="1"/>
      <name val="Times New Roman"/>
      <charset val="134"/>
    </font>
    <font>
      <b/>
      <sz val="11"/>
      <color theme="1"/>
      <name val="Times New Roman"/>
      <charset val="134"/>
    </font>
    <font>
      <b/>
      <sz val="11"/>
      <color theme="1"/>
      <name val="宋体"/>
      <charset val="134"/>
    </font>
    <font>
      <sz val="11"/>
      <color theme="1"/>
      <name val="宋体"/>
      <charset val="134"/>
    </font>
    <font>
      <sz val="11"/>
      <name val="宋体"/>
      <charset val="134"/>
      <scheme val="minor"/>
    </font>
    <font>
      <sz val="11"/>
      <name val="Arial Narrow"/>
      <charset val="134"/>
    </font>
    <font>
      <b/>
      <sz val="11"/>
      <name val="宋体"/>
      <charset val="134"/>
    </font>
    <font>
      <b/>
      <sz val="10"/>
      <name val="宋体"/>
      <charset val="134"/>
      <scheme val="major"/>
    </font>
    <font>
      <sz val="10"/>
      <name val="宋体"/>
      <charset val="134"/>
      <scheme val="major"/>
    </font>
    <font>
      <sz val="11"/>
      <name val="Times New Roman"/>
      <charset val="134"/>
    </font>
    <font>
      <sz val="16"/>
      <name val="黑体"/>
      <charset val="134"/>
    </font>
    <font>
      <sz val="24"/>
      <name val="方正小标宋简体"/>
      <charset val="134"/>
    </font>
    <font>
      <sz val="24"/>
      <name val="Times New Roman"/>
      <charset val="134"/>
    </font>
    <font>
      <b/>
      <sz val="12"/>
      <name val="宋体"/>
      <charset val="134"/>
    </font>
    <font>
      <b/>
      <sz val="12"/>
      <name val="Times New Roman"/>
      <charset val="134"/>
    </font>
    <font>
      <b/>
      <sz val="11"/>
      <name val="宋体"/>
      <charset val="134"/>
      <scheme val="major"/>
    </font>
    <font>
      <b/>
      <sz val="11"/>
      <name val="宋体-简"/>
      <charset val="134"/>
    </font>
    <font>
      <b/>
      <sz val="11"/>
      <name val="Times New Roman"/>
      <charset val="134"/>
    </font>
    <font>
      <sz val="11"/>
      <name val="宋体"/>
      <charset val="134"/>
    </font>
    <font>
      <sz val="10"/>
      <name val="宋体"/>
      <charset val="134"/>
    </font>
    <font>
      <b/>
      <sz val="10"/>
      <name val="Times New Roman"/>
      <charset val="134"/>
    </font>
    <font>
      <sz val="12"/>
      <color theme="1"/>
      <name val="宋体"/>
      <charset val="134"/>
      <scheme val="minor"/>
    </font>
    <font>
      <sz val="12"/>
      <color theme="1"/>
      <name val="宋体"/>
      <charset val="134"/>
    </font>
    <font>
      <b/>
      <sz val="11"/>
      <name val="宋体"/>
      <charset val="134"/>
      <scheme val="minor"/>
    </font>
    <font>
      <sz val="10"/>
      <color theme="1"/>
      <name val="宋体"/>
      <charset val="134"/>
    </font>
    <font>
      <sz val="10"/>
      <color theme="1"/>
      <name val="宋体"/>
      <charset val="134"/>
      <scheme val="minor"/>
    </font>
    <font>
      <b/>
      <sz val="10"/>
      <name val="宋体"/>
      <charset val="134"/>
      <scheme val="minor"/>
    </font>
    <font>
      <b/>
      <sz val="10"/>
      <color theme="1"/>
      <name val="宋体"/>
      <charset val="134"/>
      <scheme val="minor"/>
    </font>
    <font>
      <sz val="10"/>
      <color rgb="FF000000"/>
      <name val="宋体"/>
      <charset val="134"/>
    </font>
    <font>
      <b/>
      <sz val="10"/>
      <color rgb="FF000000"/>
      <name val="宋体"/>
      <charset val="134"/>
    </font>
    <font>
      <b/>
      <sz val="11"/>
      <color theme="1"/>
      <name val="宋体"/>
      <charset val="134"/>
      <scheme val="minor"/>
    </font>
    <font>
      <b/>
      <sz val="12"/>
      <color theme="1"/>
      <name val="宋体"/>
      <charset val="134"/>
    </font>
    <font>
      <sz val="9"/>
      <color theme="1"/>
      <name val="宋体"/>
      <charset val="134"/>
    </font>
    <font>
      <b/>
      <sz val="9"/>
      <color theme="1"/>
      <name val="宋体"/>
      <charset val="134"/>
    </font>
    <font>
      <b/>
      <sz val="10"/>
      <color theme="1"/>
      <name val="宋体"/>
      <charset val="134"/>
    </font>
    <font>
      <sz val="11"/>
      <color rgb="FFFF0000"/>
      <name val="宋体"/>
      <charset val="134"/>
      <scheme val="minor"/>
    </font>
    <font>
      <sz val="10"/>
      <color indexed="8"/>
      <name val="Arial"/>
      <charset val="134"/>
    </font>
    <font>
      <b/>
      <sz val="10"/>
      <color indexed="8"/>
      <name val="Arial"/>
      <charset val="134"/>
    </font>
    <font>
      <sz val="12"/>
      <name val="宋体"/>
      <charset val="134"/>
      <scheme val="minor"/>
    </font>
    <font>
      <b/>
      <sz val="26"/>
      <name val="宋体"/>
      <charset val="134"/>
      <scheme val="minor"/>
    </font>
    <font>
      <b/>
      <sz val="12"/>
      <name val="宋体"/>
      <charset val="134"/>
      <scheme val="minor"/>
    </font>
    <font>
      <sz val="11"/>
      <name val="宋体"/>
      <charset val="134"/>
      <scheme val="major"/>
    </font>
    <font>
      <sz val="10"/>
      <name val="宋体"/>
      <charset val="134"/>
      <scheme val="minor"/>
    </font>
    <font>
      <sz val="10"/>
      <color rgb="FFFF0000"/>
      <name val="宋体"/>
      <charset val="134"/>
      <scheme val="minor"/>
    </font>
    <font>
      <b/>
      <sz val="11"/>
      <name val="宋体"/>
      <charset val="0"/>
      <scheme val="maj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黑体"/>
      <charset val="134"/>
    </font>
    <font>
      <sz val="24"/>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0" fillId="2" borderId="14" applyNumberFormat="0" applyFont="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15" applyNumberFormat="0" applyFill="0" applyAlignment="0" applyProtection="0">
      <alignment vertical="center"/>
    </xf>
    <xf numFmtId="0" fontId="56" fillId="0" borderId="15" applyNumberFormat="0" applyFill="0" applyAlignment="0" applyProtection="0">
      <alignment vertical="center"/>
    </xf>
    <xf numFmtId="0" fontId="57" fillId="0" borderId="16" applyNumberFormat="0" applyFill="0" applyAlignment="0" applyProtection="0">
      <alignment vertical="center"/>
    </xf>
    <xf numFmtId="0" fontId="57" fillId="0" borderId="0" applyNumberFormat="0" applyFill="0" applyBorder="0" applyAlignment="0" applyProtection="0">
      <alignment vertical="center"/>
    </xf>
    <xf numFmtId="0" fontId="58" fillId="3" borderId="17" applyNumberFormat="0" applyAlignment="0" applyProtection="0">
      <alignment vertical="center"/>
    </xf>
    <xf numFmtId="0" fontId="59" fillId="4" borderId="18" applyNumberFormat="0" applyAlignment="0" applyProtection="0">
      <alignment vertical="center"/>
    </xf>
    <xf numFmtId="0" fontId="60" fillId="4" borderId="17" applyNumberFormat="0" applyAlignment="0" applyProtection="0">
      <alignment vertical="center"/>
    </xf>
    <xf numFmtId="0" fontId="61" fillId="5" borderId="19" applyNumberFormat="0" applyAlignment="0" applyProtection="0">
      <alignment vertical="center"/>
    </xf>
    <xf numFmtId="0" fontId="62" fillId="0" borderId="20" applyNumberFormat="0" applyFill="0" applyAlignment="0" applyProtection="0">
      <alignment vertical="center"/>
    </xf>
    <xf numFmtId="0" fontId="63" fillId="0" borderId="21" applyNumberFormat="0" applyFill="0" applyAlignment="0" applyProtection="0">
      <alignment vertical="center"/>
    </xf>
    <xf numFmtId="0" fontId="64" fillId="6" borderId="0" applyNumberFormat="0" applyBorder="0" applyAlignment="0" applyProtection="0">
      <alignment vertical="center"/>
    </xf>
    <xf numFmtId="0" fontId="65" fillId="7" borderId="0" applyNumberFormat="0" applyBorder="0" applyAlignment="0" applyProtection="0">
      <alignment vertical="center"/>
    </xf>
    <xf numFmtId="0" fontId="66" fillId="8" borderId="0" applyNumberFormat="0" applyBorder="0" applyAlignment="0" applyProtection="0">
      <alignment vertical="center"/>
    </xf>
    <xf numFmtId="0" fontId="67" fillId="9" borderId="0" applyNumberFormat="0" applyBorder="0" applyAlignment="0" applyProtection="0">
      <alignment vertical="center"/>
    </xf>
    <xf numFmtId="0" fontId="68" fillId="10" borderId="0" applyNumberFormat="0" applyBorder="0" applyAlignment="0" applyProtection="0">
      <alignment vertical="center"/>
    </xf>
    <xf numFmtId="0" fontId="68" fillId="11" borderId="0" applyNumberFormat="0" applyBorder="0" applyAlignment="0" applyProtection="0">
      <alignment vertical="center"/>
    </xf>
    <xf numFmtId="0" fontId="67" fillId="12" borderId="0" applyNumberFormat="0" applyBorder="0" applyAlignment="0" applyProtection="0">
      <alignment vertical="center"/>
    </xf>
    <xf numFmtId="0" fontId="67" fillId="13" borderId="0" applyNumberFormat="0" applyBorder="0" applyAlignment="0" applyProtection="0">
      <alignment vertical="center"/>
    </xf>
    <xf numFmtId="0" fontId="68" fillId="14" borderId="0" applyNumberFormat="0" applyBorder="0" applyAlignment="0" applyProtection="0">
      <alignment vertical="center"/>
    </xf>
    <xf numFmtId="0" fontId="68" fillId="15" borderId="0" applyNumberFormat="0" applyBorder="0" applyAlignment="0" applyProtection="0">
      <alignment vertical="center"/>
    </xf>
    <xf numFmtId="0" fontId="67" fillId="16" borderId="0" applyNumberFormat="0" applyBorder="0" applyAlignment="0" applyProtection="0">
      <alignment vertical="center"/>
    </xf>
    <xf numFmtId="0" fontId="67" fillId="17" borderId="0" applyNumberFormat="0" applyBorder="0" applyAlignment="0" applyProtection="0">
      <alignment vertical="center"/>
    </xf>
    <xf numFmtId="0" fontId="68" fillId="18" borderId="0" applyNumberFormat="0" applyBorder="0" applyAlignment="0" applyProtection="0">
      <alignment vertical="center"/>
    </xf>
    <xf numFmtId="0" fontId="68" fillId="19" borderId="0" applyNumberFormat="0" applyBorder="0" applyAlignment="0" applyProtection="0">
      <alignment vertical="center"/>
    </xf>
    <xf numFmtId="0" fontId="67" fillId="20" borderId="0" applyNumberFormat="0" applyBorder="0" applyAlignment="0" applyProtection="0">
      <alignment vertical="center"/>
    </xf>
    <xf numFmtId="0" fontId="67" fillId="21" borderId="0" applyNumberFormat="0" applyBorder="0" applyAlignment="0" applyProtection="0">
      <alignment vertical="center"/>
    </xf>
    <xf numFmtId="0" fontId="68" fillId="22" borderId="0" applyNumberFormat="0" applyBorder="0" applyAlignment="0" applyProtection="0">
      <alignment vertical="center"/>
    </xf>
    <xf numFmtId="0" fontId="68" fillId="23" borderId="0" applyNumberFormat="0" applyBorder="0" applyAlignment="0" applyProtection="0">
      <alignment vertical="center"/>
    </xf>
    <xf numFmtId="0" fontId="67" fillId="24" borderId="0" applyNumberFormat="0" applyBorder="0" applyAlignment="0" applyProtection="0">
      <alignment vertical="center"/>
    </xf>
    <xf numFmtId="0" fontId="67" fillId="25" borderId="0" applyNumberFormat="0" applyBorder="0" applyAlignment="0" applyProtection="0">
      <alignment vertical="center"/>
    </xf>
    <xf numFmtId="0" fontId="68" fillId="26" borderId="0" applyNumberFormat="0" applyBorder="0" applyAlignment="0" applyProtection="0">
      <alignment vertical="center"/>
    </xf>
    <xf numFmtId="0" fontId="68" fillId="27" borderId="0" applyNumberFormat="0" applyBorder="0" applyAlignment="0" applyProtection="0">
      <alignment vertical="center"/>
    </xf>
    <xf numFmtId="0" fontId="67" fillId="28" borderId="0" applyNumberFormat="0" applyBorder="0" applyAlignment="0" applyProtection="0">
      <alignment vertical="center"/>
    </xf>
    <xf numFmtId="0" fontId="67" fillId="29" borderId="0" applyNumberFormat="0" applyBorder="0" applyAlignment="0" applyProtection="0">
      <alignment vertical="center"/>
    </xf>
    <xf numFmtId="0" fontId="68" fillId="30" borderId="0" applyNumberFormat="0" applyBorder="0" applyAlignment="0" applyProtection="0">
      <alignment vertical="center"/>
    </xf>
    <xf numFmtId="0" fontId="68" fillId="31" borderId="0" applyNumberFormat="0" applyBorder="0" applyAlignment="0" applyProtection="0">
      <alignment vertical="center"/>
    </xf>
    <xf numFmtId="0" fontId="67" fillId="32" borderId="0" applyNumberFormat="0" applyBorder="0" applyAlignment="0" applyProtection="0">
      <alignment vertical="center"/>
    </xf>
  </cellStyleXfs>
  <cellXfs count="194">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10" fontId="1" fillId="0" borderId="0" xfId="3" applyNumberFormat="1" applyFont="1" applyFill="1" applyAlignment="1">
      <alignment horizontal="center" vertical="center"/>
    </xf>
    <xf numFmtId="176" fontId="1" fillId="0" borderId="0" xfId="1" applyNumberFormat="1" applyFont="1" applyFill="1" applyAlignment="1">
      <alignment vertical="center"/>
    </xf>
    <xf numFmtId="0" fontId="2" fillId="0" borderId="0" xfId="0" applyFont="1" applyFill="1" applyAlignment="1">
      <alignment horizontal="left"/>
    </xf>
    <xf numFmtId="10" fontId="1" fillId="0" borderId="0" xfId="3" applyNumberFormat="1" applyFont="1" applyFill="1" applyAlignment="1">
      <alignment horizontal="center"/>
    </xf>
    <xf numFmtId="176" fontId="1" fillId="0" borderId="0" xfId="1" applyNumberFormat="1" applyFont="1" applyFill="1" applyAlignment="1"/>
    <xf numFmtId="0" fontId="3"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vertical="center" wrapText="1"/>
    </xf>
    <xf numFmtId="177" fontId="5" fillId="0" borderId="1" xfId="1" applyNumberFormat="1" applyFont="1" applyFill="1" applyBorder="1" applyAlignment="1">
      <alignment vertical="center" wrapText="1"/>
    </xf>
    <xf numFmtId="10" fontId="5" fillId="0" borderId="1" xfId="3" applyNumberFormat="1" applyFont="1" applyFill="1" applyBorder="1" applyAlignment="1">
      <alignment horizontal="center" vertical="center" wrapText="1"/>
    </xf>
    <xf numFmtId="10" fontId="5" fillId="0" borderId="1" xfId="3" applyNumberFormat="1" applyFont="1" applyFill="1" applyBorder="1" applyAlignment="1">
      <alignment vertical="center" wrapText="1"/>
    </xf>
    <xf numFmtId="0" fontId="1" fillId="0" borderId="0" xfId="0" applyFont="1" applyFill="1" applyAlignment="1">
      <alignment horizontal="center" vertical="center"/>
    </xf>
    <xf numFmtId="0" fontId="1" fillId="0" borderId="0" xfId="0" applyFont="1" applyFill="1" applyAlignment="1">
      <alignment vertical="center"/>
    </xf>
    <xf numFmtId="0" fontId="7" fillId="0" borderId="0" xfId="0" applyFont="1" applyFill="1" applyAlignment="1">
      <alignment horizontal="center" vertical="center"/>
    </xf>
    <xf numFmtId="0" fontId="5" fillId="0" borderId="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7" fontId="5" fillId="0" borderId="1" xfId="1" applyNumberFormat="1" applyFont="1" applyFill="1" applyBorder="1" applyAlignment="1">
      <alignment horizontal="center" vertical="center" wrapText="1"/>
    </xf>
    <xf numFmtId="0" fontId="8" fillId="0" borderId="0" xfId="0" applyFont="1" applyFill="1" applyAlignment="1"/>
    <xf numFmtId="0" fontId="9" fillId="0" borderId="0" xfId="0" applyFont="1" applyFill="1" applyAlignment="1"/>
    <xf numFmtId="0" fontId="10" fillId="0" borderId="0" xfId="0" applyFont="1" applyFill="1" applyAlignment="1"/>
    <xf numFmtId="0" fontId="11" fillId="0" borderId="0" xfId="0" applyFont="1" applyFill="1" applyAlignment="1">
      <alignment horizontal="center" vertical="center" wrapText="1"/>
    </xf>
    <xf numFmtId="0" fontId="12" fillId="0" borderId="0" xfId="0" applyFont="1" applyFill="1" applyAlignment="1">
      <alignment vertical="center"/>
    </xf>
    <xf numFmtId="0" fontId="12" fillId="0" borderId="0" xfId="0" applyFont="1" applyFill="1" applyAlignment="1"/>
    <xf numFmtId="0" fontId="12" fillId="0" borderId="0" xfId="0" applyFont="1" applyFill="1" applyAlignment="1">
      <alignment horizontal="center"/>
    </xf>
    <xf numFmtId="0" fontId="8" fillId="0" borderId="0" xfId="0" applyFont="1" applyFill="1" applyAlignment="1">
      <alignment horizontal="center"/>
    </xf>
    <xf numFmtId="0" fontId="8" fillId="0" borderId="0" xfId="0" applyFont="1" applyFill="1" applyAlignment="1">
      <alignment horizontal="left" wrapText="1"/>
    </xf>
    <xf numFmtId="176" fontId="13" fillId="0" borderId="0" xfId="1" applyNumberFormat="1" applyFont="1" applyFill="1" applyAlignment="1">
      <alignment horizontal="center"/>
    </xf>
    <xf numFmtId="176" fontId="13" fillId="0" borderId="0" xfId="1" applyNumberFormat="1" applyFont="1" applyFill="1" applyAlignment="1"/>
    <xf numFmtId="0" fontId="14" fillId="0" borderId="0" xfId="0" applyFont="1" applyFill="1" applyAlignment="1">
      <alignment horizontal="left"/>
    </xf>
    <xf numFmtId="0" fontId="14" fillId="0" borderId="0" xfId="0" applyFont="1" applyFill="1" applyAlignment="1">
      <alignment horizontal="left" wrapText="1"/>
    </xf>
    <xf numFmtId="0" fontId="15" fillId="0" borderId="0" xfId="0" applyFont="1" applyFill="1" applyAlignment="1">
      <alignment horizontal="center" vertical="center"/>
    </xf>
    <xf numFmtId="0" fontId="15" fillId="0" borderId="0" xfId="0" applyFont="1" applyFill="1" applyAlignment="1">
      <alignment horizontal="left" vertical="center" wrapText="1"/>
    </xf>
    <xf numFmtId="176" fontId="16" fillId="0" borderId="0" xfId="1" applyNumberFormat="1" applyFont="1" applyFill="1" applyAlignment="1">
      <alignment horizontal="center" vertical="center"/>
    </xf>
    <xf numFmtId="0" fontId="17" fillId="0" borderId="0" xfId="0" applyFont="1" applyFill="1" applyAlignment="1">
      <alignment horizontal="left" vertical="center" wrapText="1"/>
    </xf>
    <xf numFmtId="176" fontId="18" fillId="0" borderId="0" xfId="1" applyNumberFormat="1" applyFont="1" applyFill="1" applyAlignment="1">
      <alignment horizontal="left" vertical="center" wrapText="1"/>
    </xf>
    <xf numFmtId="0" fontId="19" fillId="0" borderId="1" xfId="0" applyFont="1" applyFill="1" applyBorder="1" applyAlignment="1">
      <alignment horizontal="center" vertical="center" wrapText="1"/>
    </xf>
    <xf numFmtId="176" fontId="20" fillId="0" borderId="1" xfId="1" applyNumberFormat="1" applyFont="1" applyFill="1" applyBorder="1" applyAlignment="1">
      <alignment horizontal="center" vertical="center" wrapText="1"/>
    </xf>
    <xf numFmtId="176" fontId="21" fillId="0" borderId="1" xfId="1" applyNumberFormat="1" applyFont="1" applyFill="1" applyBorder="1" applyAlignment="1">
      <alignment horizontal="center" vertical="center" wrapText="1"/>
    </xf>
    <xf numFmtId="176" fontId="10" fillId="0" borderId="1" xfId="1"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43" fontId="12" fillId="0" borderId="1" xfId="0" applyNumberFormat="1" applyFont="1" applyFill="1" applyBorder="1" applyAlignment="1">
      <alignment vertical="center"/>
    </xf>
    <xf numFmtId="0" fontId="12" fillId="0" borderId="7" xfId="0" applyFont="1" applyFill="1" applyBorder="1" applyAlignment="1">
      <alignment horizontal="center" vertical="center"/>
    </xf>
    <xf numFmtId="0" fontId="12" fillId="0" borderId="7"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0" fontId="22" fillId="0" borderId="1" xfId="0" applyFont="1" applyFill="1" applyBorder="1" applyAlignment="1">
      <alignment horizontal="center" vertical="center"/>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43" fontId="12" fillId="0" borderId="3" xfId="0" applyNumberFormat="1" applyFont="1" applyFill="1" applyBorder="1" applyAlignment="1">
      <alignment vertical="center"/>
    </xf>
    <xf numFmtId="43" fontId="12" fillId="0" borderId="1" xfId="1" applyFont="1" applyFill="1" applyBorder="1" applyAlignment="1">
      <alignment vertical="center"/>
    </xf>
    <xf numFmtId="178" fontId="12" fillId="0" borderId="2" xfId="0" applyNumberFormat="1" applyFont="1" applyFill="1" applyBorder="1" applyAlignment="1">
      <alignment horizontal="center" vertical="center" wrapText="1"/>
    </xf>
    <xf numFmtId="178" fontId="12" fillId="0" borderId="7" xfId="0" applyNumberFormat="1" applyFont="1" applyFill="1" applyBorder="1" applyAlignment="1">
      <alignment horizontal="center" vertical="center" wrapText="1"/>
    </xf>
    <xf numFmtId="178" fontId="12" fillId="0" borderId="3" xfId="0" applyNumberFormat="1" applyFont="1" applyFill="1" applyBorder="1" applyAlignment="1">
      <alignment horizontal="center" vertical="center" wrapText="1"/>
    </xf>
    <xf numFmtId="0" fontId="15" fillId="0" borderId="0" xfId="0" applyFont="1" applyFill="1" applyAlignment="1">
      <alignment vertical="center"/>
    </xf>
    <xf numFmtId="43" fontId="12" fillId="0" borderId="0" xfId="1" applyFont="1" applyFill="1" applyAlignment="1">
      <alignment vertical="center"/>
    </xf>
    <xf numFmtId="0" fontId="8" fillId="0" borderId="0" xfId="0" applyFont="1">
      <alignment vertical="center"/>
    </xf>
    <xf numFmtId="43" fontId="12" fillId="0" borderId="8" xfId="1" applyFont="1" applyFill="1" applyBorder="1" applyAlignment="1">
      <alignment vertical="center"/>
    </xf>
    <xf numFmtId="43" fontId="12" fillId="0" borderId="8" xfId="0" applyNumberFormat="1" applyFont="1" applyFill="1" applyBorder="1" applyAlignment="1">
      <alignment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43" fontId="11" fillId="0" borderId="1" xfId="0" applyNumberFormat="1" applyFont="1" applyFill="1" applyBorder="1" applyAlignment="1">
      <alignment vertical="center"/>
    </xf>
    <xf numFmtId="179" fontId="24" fillId="0" borderId="1" xfId="1" applyNumberFormat="1" applyFont="1" applyFill="1" applyBorder="1" applyAlignment="1">
      <alignment vertical="center"/>
    </xf>
    <xf numFmtId="176" fontId="13" fillId="0" borderId="0" xfId="1" applyNumberFormat="1" applyFont="1" applyFill="1" applyAlignment="1">
      <alignment wrapText="1"/>
    </xf>
    <xf numFmtId="176" fontId="22" fillId="0" borderId="0" xfId="1" applyNumberFormat="1" applyFont="1" applyFill="1" applyAlignment="1">
      <alignment wrapText="1"/>
    </xf>
    <xf numFmtId="179" fontId="13" fillId="0" borderId="0" xfId="1" applyNumberFormat="1" applyFont="1" applyFill="1" applyAlignment="1"/>
    <xf numFmtId="0" fontId="25" fillId="0" borderId="0" xfId="0" applyFont="1" applyFill="1" applyAlignment="1">
      <alignment horizontal="center" vertical="center" wrapText="1"/>
    </xf>
    <xf numFmtId="0" fontId="2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27" fillId="0" borderId="0" xfId="0" applyFont="1" applyFill="1" applyAlignment="1">
      <alignment horizontal="center" vertical="center" wrapText="1"/>
    </xf>
    <xf numFmtId="0" fontId="28" fillId="0" borderId="0" xfId="0" applyFont="1" applyFill="1" applyAlignment="1">
      <alignment horizontal="center" vertical="center" wrapText="1"/>
    </xf>
    <xf numFmtId="0" fontId="29" fillId="0" borderId="0" xfId="0" applyFont="1" applyFill="1" applyAlignment="1">
      <alignment horizontal="center" vertical="center" wrapText="1"/>
    </xf>
    <xf numFmtId="0" fontId="30" fillId="0" borderId="0" xfId="0" applyFont="1" applyFill="1" applyAlignment="1">
      <alignment horizontal="center" vertical="center" wrapText="1"/>
    </xf>
    <xf numFmtId="0" fontId="31" fillId="0" borderId="0" xfId="0" applyFont="1" applyFill="1" applyAlignment="1">
      <alignment horizontal="center" vertical="center" wrapText="1"/>
    </xf>
    <xf numFmtId="0" fontId="32" fillId="0" borderId="0" xfId="0" applyFont="1" applyFill="1" applyAlignment="1">
      <alignment horizontal="center" vertical="center" wrapText="1"/>
    </xf>
    <xf numFmtId="0" fontId="33" fillId="0" borderId="0" xfId="0" applyFont="1" applyFill="1" applyAlignment="1">
      <alignment horizontal="center" vertical="center" wrapText="1"/>
    </xf>
    <xf numFmtId="0" fontId="34" fillId="0" borderId="0" xfId="0" applyFont="1" applyFill="1" applyAlignment="1">
      <alignment horizontal="center" vertical="center" wrapText="1"/>
    </xf>
    <xf numFmtId="0" fontId="35" fillId="0" borderId="0" xfId="0" applyFont="1" applyFill="1" applyAlignment="1">
      <alignment horizontal="center" vertical="center" wrapText="1"/>
    </xf>
    <xf numFmtId="0" fontId="36" fillId="0" borderId="0" xfId="0" applyFont="1" applyFill="1" applyAlignment="1">
      <alignment horizontal="center" vertical="center" wrapText="1"/>
    </xf>
    <xf numFmtId="0" fontId="37" fillId="0" borderId="0" xfId="0" applyFont="1" applyFill="1" applyAlignment="1">
      <alignment horizontal="center" vertical="center" wrapText="1"/>
    </xf>
    <xf numFmtId="0" fontId="38" fillId="0" borderId="0" xfId="0" applyFont="1" applyFill="1" applyAlignment="1">
      <alignment horizontal="center" vertical="center" wrapText="1"/>
    </xf>
    <xf numFmtId="0" fontId="39" fillId="0" borderId="0" xfId="0" applyFont="1">
      <alignment vertical="center"/>
    </xf>
    <xf numFmtId="0" fontId="0" fillId="0" borderId="0" xfId="0" applyFont="1">
      <alignment vertical="center"/>
    </xf>
    <xf numFmtId="0" fontId="28"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40" fillId="0" borderId="0" xfId="0" applyFont="1" applyFill="1" applyAlignment="1">
      <alignment horizontal="center" vertical="center" wrapText="1"/>
    </xf>
    <xf numFmtId="0" fontId="41" fillId="0" borderId="0" xfId="0" applyFont="1" applyFill="1" applyAlignment="1">
      <alignment horizontal="center" vertical="center" wrapText="1"/>
    </xf>
    <xf numFmtId="0" fontId="0" fillId="0" borderId="0" xfId="0" applyFill="1" applyAlignment="1">
      <alignment horizontal="center" vertical="center" wrapText="1"/>
    </xf>
    <xf numFmtId="180" fontId="0" fillId="0" borderId="0" xfId="0" applyNumberFormat="1" applyFill="1" applyAlignment="1">
      <alignment horizontal="center" vertical="center" wrapText="1"/>
    </xf>
    <xf numFmtId="10" fontId="0" fillId="0" borderId="0" xfId="0" applyNumberFormat="1" applyFill="1" applyAlignment="1">
      <alignment horizontal="center" vertical="center" wrapText="1"/>
    </xf>
    <xf numFmtId="181" fontId="0" fillId="0" borderId="0" xfId="0" applyNumberFormat="1" applyFill="1" applyAlignment="1">
      <alignment horizontal="center" vertical="center" wrapText="1"/>
    </xf>
    <xf numFmtId="0" fontId="42" fillId="0" borderId="0" xfId="0" applyFont="1" applyFill="1" applyAlignment="1">
      <alignment horizontal="center" vertical="center" wrapText="1"/>
    </xf>
    <xf numFmtId="180" fontId="42" fillId="0" borderId="0" xfId="0" applyNumberFormat="1" applyFont="1" applyFill="1" applyAlignment="1">
      <alignment horizontal="center" vertical="center" wrapText="1"/>
    </xf>
    <xf numFmtId="0" fontId="43" fillId="0" borderId="0" xfId="0" applyFont="1" applyFill="1" applyBorder="1" applyAlignment="1">
      <alignment horizontal="center" vertical="center" wrapText="1"/>
    </xf>
    <xf numFmtId="0" fontId="44" fillId="0" borderId="9" xfId="0" applyFont="1" applyFill="1" applyBorder="1" applyAlignment="1">
      <alignment horizontal="center" vertical="center" wrapText="1"/>
    </xf>
    <xf numFmtId="180" fontId="44" fillId="0" borderId="9"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180" fontId="27" fillId="0"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wrapText="1"/>
    </xf>
    <xf numFmtId="180" fontId="45" fillId="0" borderId="1" xfId="0" applyNumberFormat="1" applyFont="1" applyFill="1" applyBorder="1" applyAlignment="1">
      <alignment horizontal="center" vertical="center" wrapText="1"/>
    </xf>
    <xf numFmtId="180" fontId="45" fillId="0" borderId="2" xfId="0" applyNumberFormat="1" applyFont="1" applyFill="1" applyBorder="1" applyAlignment="1">
      <alignment horizontal="center" vertical="center" wrapText="1"/>
    </xf>
    <xf numFmtId="180" fontId="45" fillId="0" borderId="7" xfId="0" applyNumberFormat="1" applyFont="1" applyFill="1" applyBorder="1" applyAlignment="1">
      <alignment horizontal="center" vertical="center" wrapText="1"/>
    </xf>
    <xf numFmtId="180" fontId="45" fillId="0" borderId="3" xfId="0" applyNumberFormat="1" applyFont="1" applyFill="1" applyBorder="1" applyAlignment="1">
      <alignment horizontal="center" vertical="center" wrapText="1"/>
    </xf>
    <xf numFmtId="180" fontId="19" fillId="0" borderId="1" xfId="0" applyNumberFormat="1" applyFont="1" applyFill="1" applyBorder="1" applyAlignment="1">
      <alignment horizontal="center" vertical="center" wrapText="1"/>
    </xf>
    <xf numFmtId="178" fontId="45" fillId="0" borderId="1" xfId="0" applyNumberFormat="1" applyFont="1" applyFill="1" applyBorder="1" applyAlignment="1">
      <alignment horizontal="center" vertical="center" wrapText="1"/>
    </xf>
    <xf numFmtId="0" fontId="45" fillId="0" borderId="2" xfId="0" applyFont="1" applyFill="1" applyBorder="1" applyAlignment="1">
      <alignment horizontal="center" vertical="center" wrapText="1"/>
    </xf>
    <xf numFmtId="0" fontId="45" fillId="0" borderId="7" xfId="0" applyFont="1" applyFill="1" applyBorder="1" applyAlignment="1">
      <alignment horizontal="center" vertical="center" wrapText="1"/>
    </xf>
    <xf numFmtId="0" fontId="45" fillId="0" borderId="3" xfId="0" applyFont="1" applyFill="1" applyBorder="1" applyAlignment="1">
      <alignment horizontal="center" vertical="center" wrapText="1"/>
    </xf>
    <xf numFmtId="0" fontId="45" fillId="0" borderId="1" xfId="0" applyFont="1" applyFill="1" applyBorder="1" applyAlignment="1" applyProtection="1">
      <alignment horizontal="center" vertical="center" wrapText="1"/>
    </xf>
    <xf numFmtId="0" fontId="45" fillId="0" borderId="2" xfId="0" applyFont="1" applyFill="1" applyBorder="1" applyAlignment="1" applyProtection="1">
      <alignment horizontal="center" vertical="center" wrapText="1"/>
    </xf>
    <xf numFmtId="180" fontId="45" fillId="0" borderId="10" xfId="0" applyNumberFormat="1" applyFont="1" applyFill="1" applyBorder="1" applyAlignment="1" applyProtection="1">
      <alignment horizontal="center" vertical="center" wrapText="1"/>
    </xf>
    <xf numFmtId="0" fontId="45" fillId="0" borderId="7" xfId="0" applyFont="1" applyFill="1" applyBorder="1" applyAlignment="1" applyProtection="1">
      <alignment horizontal="center" vertical="center" wrapText="1"/>
    </xf>
    <xf numFmtId="180" fontId="45" fillId="0" borderId="11" xfId="0" applyNumberFormat="1" applyFont="1" applyFill="1" applyBorder="1" applyAlignment="1" applyProtection="1">
      <alignment horizontal="center" vertical="center" wrapText="1"/>
    </xf>
    <xf numFmtId="180" fontId="45" fillId="0" borderId="12" xfId="0" applyNumberFormat="1" applyFont="1" applyFill="1" applyBorder="1" applyAlignment="1" applyProtection="1">
      <alignment horizontal="center" vertical="center" wrapText="1"/>
    </xf>
    <xf numFmtId="0" fontId="45" fillId="0" borderId="3" xfId="0" applyFont="1" applyFill="1" applyBorder="1" applyAlignment="1" applyProtection="1">
      <alignment horizontal="center" vertical="center" wrapText="1"/>
    </xf>
    <xf numFmtId="180" fontId="45" fillId="0" borderId="13" xfId="0" applyNumberFormat="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180" fontId="19" fillId="0" borderId="1" xfId="0" applyNumberFormat="1" applyFont="1" applyFill="1" applyBorder="1" applyAlignment="1" applyProtection="1">
      <alignment horizontal="center" vertical="center" wrapText="1"/>
    </xf>
    <xf numFmtId="10" fontId="42" fillId="0" borderId="0" xfId="0" applyNumberFormat="1" applyFont="1" applyFill="1" applyAlignment="1">
      <alignment horizontal="center" vertical="center" wrapText="1"/>
    </xf>
    <xf numFmtId="181" fontId="42" fillId="0" borderId="0" xfId="0" applyNumberFormat="1" applyFont="1" applyFill="1" applyAlignment="1">
      <alignment horizontal="center" vertical="center" wrapText="1"/>
    </xf>
    <xf numFmtId="181" fontId="43" fillId="0" borderId="0" xfId="0" applyNumberFormat="1" applyFont="1" applyFill="1" applyBorder="1" applyAlignment="1">
      <alignment horizontal="center" vertical="center" wrapText="1"/>
    </xf>
    <xf numFmtId="10" fontId="44" fillId="0" borderId="9" xfId="0" applyNumberFormat="1" applyFont="1" applyFill="1" applyBorder="1" applyAlignment="1">
      <alignment horizontal="center" vertical="center" wrapText="1"/>
    </xf>
    <xf numFmtId="10" fontId="27" fillId="0" borderId="1" xfId="0" applyNumberFormat="1" applyFont="1" applyFill="1" applyBorder="1" applyAlignment="1">
      <alignment horizontal="center" vertical="center" wrapText="1"/>
    </xf>
    <xf numFmtId="181" fontId="27" fillId="0" borderId="1" xfId="0" applyNumberFormat="1" applyFont="1" applyFill="1" applyBorder="1" applyAlignment="1">
      <alignment horizontal="center" vertical="center" wrapText="1"/>
    </xf>
    <xf numFmtId="10" fontId="45" fillId="0" borderId="1" xfId="0" applyNumberFormat="1" applyFont="1" applyFill="1" applyBorder="1" applyAlignment="1">
      <alignment horizontal="center" vertical="center" wrapText="1"/>
    </xf>
    <xf numFmtId="182" fontId="45" fillId="0" borderId="1" xfId="0" applyNumberFormat="1" applyFont="1" applyFill="1" applyBorder="1" applyAlignment="1">
      <alignment horizontal="center" vertical="center" wrapText="1"/>
    </xf>
    <xf numFmtId="181" fontId="45" fillId="0" borderId="1" xfId="0" applyNumberFormat="1" applyFont="1" applyFill="1" applyBorder="1" applyAlignment="1">
      <alignment horizontal="center" vertical="center" wrapText="1"/>
    </xf>
    <xf numFmtId="181" fontId="19" fillId="0" borderId="1" xfId="0" applyNumberFormat="1" applyFont="1" applyFill="1" applyBorder="1" applyAlignment="1">
      <alignment horizontal="center" vertical="center" wrapText="1"/>
    </xf>
    <xf numFmtId="10" fontId="19" fillId="0" borderId="1" xfId="0" applyNumberFormat="1" applyFont="1" applyFill="1" applyBorder="1" applyAlignment="1">
      <alignment horizontal="center" vertical="center" wrapText="1"/>
    </xf>
    <xf numFmtId="182" fontId="19" fillId="0" borderId="1" xfId="0" applyNumberFormat="1" applyFont="1" applyFill="1" applyBorder="1" applyAlignment="1">
      <alignment horizontal="center" vertical="center" wrapText="1"/>
    </xf>
    <xf numFmtId="180" fontId="19" fillId="0" borderId="1" xfId="0" applyNumberFormat="1" applyFont="1" applyBorder="1" applyAlignment="1">
      <alignment horizontal="center" vertical="center" wrapText="1"/>
    </xf>
    <xf numFmtId="10" fontId="45" fillId="0" borderId="1" xfId="0" applyNumberFormat="1" applyFont="1" applyFill="1" applyBorder="1" applyAlignment="1" applyProtection="1">
      <alignment horizontal="center" vertical="center" wrapText="1"/>
    </xf>
    <xf numFmtId="10" fontId="19" fillId="0" borderId="1" xfId="0" applyNumberFormat="1" applyFont="1" applyFill="1" applyBorder="1" applyAlignment="1" applyProtection="1">
      <alignment horizontal="center" vertical="center" wrapText="1"/>
    </xf>
    <xf numFmtId="182" fontId="19" fillId="0" borderId="1" xfId="0" applyNumberFormat="1" applyFont="1" applyFill="1" applyBorder="1" applyAlignment="1" applyProtection="1">
      <alignment horizontal="center" vertical="center" wrapText="1"/>
    </xf>
    <xf numFmtId="181" fontId="19" fillId="0" borderId="1" xfId="0" applyNumberFormat="1" applyFont="1" applyFill="1" applyBorder="1" applyAlignment="1" applyProtection="1">
      <alignment horizontal="center" vertical="center" wrapText="1"/>
    </xf>
    <xf numFmtId="43" fontId="8" fillId="0" borderId="0" xfId="1" applyFont="1" applyFill="1" applyAlignment="1">
      <alignment horizontal="center" vertical="center" wrapText="1"/>
    </xf>
    <xf numFmtId="43" fontId="46" fillId="0" borderId="0" xfId="1" applyFont="1" applyFill="1" applyAlignment="1">
      <alignment horizontal="center" vertical="center" wrapText="1"/>
    </xf>
    <xf numFmtId="0" fontId="45"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45"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center" vertical="center" wrapText="1"/>
    </xf>
    <xf numFmtId="183" fontId="19" fillId="0" borderId="1" xfId="0" applyNumberFormat="1" applyFont="1" applyFill="1" applyBorder="1" applyAlignment="1">
      <alignment horizontal="center" vertical="center" wrapText="1"/>
    </xf>
    <xf numFmtId="17" fontId="45" fillId="0" borderId="1" xfId="0" applyNumberFormat="1" applyFont="1" applyBorder="1" applyAlignment="1">
      <alignment horizontal="center" vertical="center" wrapText="1"/>
    </xf>
    <xf numFmtId="182" fontId="19" fillId="0" borderId="1" xfId="0" applyNumberFormat="1" applyFont="1" applyBorder="1" applyAlignment="1">
      <alignment horizontal="center" vertical="center" wrapText="1"/>
    </xf>
    <xf numFmtId="181" fontId="19" fillId="0" borderId="1" xfId="0" applyNumberFormat="1" applyFont="1" applyBorder="1" applyAlignment="1">
      <alignment horizontal="center" vertical="center" wrapText="1"/>
    </xf>
    <xf numFmtId="10" fontId="45" fillId="0" borderId="2" xfId="0" applyNumberFormat="1" applyFont="1" applyFill="1" applyBorder="1" applyAlignment="1">
      <alignment horizontal="center" vertical="center" wrapText="1"/>
    </xf>
    <xf numFmtId="181" fontId="45" fillId="0" borderId="2" xfId="0" applyNumberFormat="1" applyFont="1" applyFill="1" applyBorder="1" applyAlignment="1">
      <alignment horizontal="center" vertical="center" wrapText="1"/>
    </xf>
    <xf numFmtId="10" fontId="45" fillId="0" borderId="3" xfId="0" applyNumberFormat="1" applyFont="1" applyFill="1" applyBorder="1" applyAlignment="1">
      <alignment horizontal="center" vertical="center" wrapText="1"/>
    </xf>
    <xf numFmtId="181" fontId="45" fillId="0" borderId="7" xfId="0" applyNumberFormat="1" applyFont="1" applyFill="1" applyBorder="1" applyAlignment="1">
      <alignment horizontal="center" vertical="center" wrapText="1"/>
    </xf>
    <xf numFmtId="181" fontId="45" fillId="0" borderId="3"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179" fontId="19" fillId="0" borderId="1" xfId="0" applyNumberFormat="1" applyFont="1" applyFill="1" applyBorder="1" applyAlignment="1">
      <alignment horizontal="center" vertical="center"/>
    </xf>
    <xf numFmtId="179" fontId="19" fillId="0" borderId="1" xfId="0" applyNumberFormat="1" applyFont="1" applyFill="1" applyBorder="1" applyAlignment="1">
      <alignment horizontal="center" vertical="center" wrapText="1"/>
    </xf>
    <xf numFmtId="181" fontId="19" fillId="0" borderId="1" xfId="0" applyNumberFormat="1" applyFont="1" applyFill="1" applyBorder="1" applyAlignment="1">
      <alignment horizontal="center" vertical="center"/>
    </xf>
    <xf numFmtId="10" fontId="45" fillId="0" borderId="1" xfId="0" applyNumberFormat="1" applyFont="1" applyBorder="1" applyAlignment="1">
      <alignment horizontal="center" vertical="center" wrapText="1"/>
    </xf>
    <xf numFmtId="182" fontId="45" fillId="0" borderId="1" xfId="0" applyNumberFormat="1" applyFont="1" applyBorder="1" applyAlignment="1">
      <alignment horizontal="center" vertical="center" wrapText="1"/>
    </xf>
    <xf numFmtId="0" fontId="19" fillId="0" borderId="1" xfId="0" applyFont="1" applyFill="1" applyBorder="1" applyAlignment="1">
      <alignment horizontal="left" wrapText="1"/>
    </xf>
    <xf numFmtId="43" fontId="47" fillId="0" borderId="0" xfId="1" applyFont="1" applyFill="1" applyAlignment="1">
      <alignment horizontal="center" vertical="center" wrapText="1"/>
    </xf>
    <xf numFmtId="17" fontId="19" fillId="0" borderId="1" xfId="0" applyNumberFormat="1" applyFont="1" applyBorder="1" applyAlignment="1">
      <alignment horizontal="center" vertical="center" wrapText="1"/>
    </xf>
    <xf numFmtId="17" fontId="45" fillId="0" borderId="1" xfId="0" applyNumberFormat="1" applyFont="1" applyFill="1" applyBorder="1" applyAlignment="1">
      <alignment horizontal="center" vertical="center" wrapText="1"/>
    </xf>
    <xf numFmtId="181" fontId="45" fillId="0" borderId="1" xfId="0" applyNumberFormat="1" applyFont="1" applyBorder="1" applyAlignment="1">
      <alignment horizontal="center" vertical="center" wrapText="1"/>
    </xf>
    <xf numFmtId="31" fontId="45" fillId="0" borderId="1" xfId="0" applyNumberFormat="1" applyFont="1" applyFill="1" applyBorder="1" applyAlignment="1">
      <alignment horizontal="center" vertical="center" wrapText="1"/>
    </xf>
    <xf numFmtId="31" fontId="19"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184" fontId="45" fillId="0" borderId="2" xfId="0" applyNumberFormat="1" applyFont="1" applyFill="1" applyBorder="1" applyAlignment="1">
      <alignment horizontal="center" vertical="center" wrapText="1"/>
    </xf>
    <xf numFmtId="184" fontId="45" fillId="0" borderId="7" xfId="0" applyNumberFormat="1" applyFont="1" applyFill="1" applyBorder="1" applyAlignment="1">
      <alignment horizontal="center" vertical="center" wrapText="1"/>
    </xf>
    <xf numFmtId="180" fontId="45" fillId="0" borderId="1" xfId="0" applyNumberFormat="1" applyFont="1" applyBorder="1" applyAlignment="1">
      <alignment horizontal="center" vertical="center" wrapText="1"/>
    </xf>
    <xf numFmtId="180" fontId="48" fillId="0" borderId="1" xfId="0" applyNumberFormat="1" applyFont="1" applyFill="1" applyBorder="1" applyAlignment="1">
      <alignment horizontal="center" vertical="center" wrapText="1"/>
    </xf>
    <xf numFmtId="181" fontId="48" fillId="0" borderId="1" xfId="0" applyNumberFormat="1" applyFont="1" applyFill="1" applyBorder="1" applyAlignment="1">
      <alignment horizontal="center" vertical="center" wrapText="1"/>
    </xf>
    <xf numFmtId="0" fontId="45" fillId="0" borderId="1" xfId="0" applyFont="1" applyFill="1" applyBorder="1" applyAlignment="1">
      <alignment horizontal="center" vertical="center"/>
    </xf>
    <xf numFmtId="184" fontId="45" fillId="0" borderId="3" xfId="0" applyNumberFormat="1" applyFont="1" applyFill="1" applyBorder="1" applyAlignment="1">
      <alignment horizontal="center" vertical="center" wrapText="1"/>
    </xf>
    <xf numFmtId="178" fontId="19" fillId="0" borderId="1" xfId="0" applyNumberFormat="1" applyFont="1" applyFill="1" applyBorder="1" applyAlignment="1">
      <alignment horizontal="center" vertical="center" wrapText="1"/>
    </xf>
    <xf numFmtId="184" fontId="19" fillId="0" borderId="1" xfId="0" applyNumberFormat="1" applyFont="1" applyFill="1" applyBorder="1" applyAlignment="1">
      <alignment horizontal="center" vertical="center" wrapText="1"/>
    </xf>
    <xf numFmtId="180" fontId="29" fillId="0" borderId="0" xfId="0" applyNumberFormat="1" applyFont="1" applyFill="1" applyAlignment="1">
      <alignment horizontal="center" vertical="center" wrapText="1"/>
    </xf>
    <xf numFmtId="177" fontId="19" fillId="0" borderId="1" xfId="0" applyNumberFormat="1" applyFont="1" applyFill="1" applyBorder="1" applyAlignment="1">
      <alignment horizontal="center" vertical="center" wrapText="1"/>
    </xf>
    <xf numFmtId="10" fontId="29" fillId="0" borderId="0" xfId="0" applyNumberFormat="1" applyFont="1" applyFill="1" applyAlignment="1">
      <alignment horizontal="center" vertical="center" wrapText="1"/>
    </xf>
    <xf numFmtId="184" fontId="49" fillId="0" borderId="0" xfId="0" applyNumberFormat="1" applyFont="1" applyFill="1" applyBorder="1" applyAlignment="1">
      <alignment horizontal="center" vertical="center"/>
    </xf>
    <xf numFmtId="181" fontId="29" fillId="0" borderId="0" xfId="0" applyNumberFormat="1" applyFont="1" applyFill="1" applyAlignment="1">
      <alignment horizontal="center" vertical="center" wrapText="1"/>
    </xf>
    <xf numFmtId="180" fontId="31"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seeu\Desktop\&#22269;&#36164;&#22996;2024&#24180;&#24180;&#24230;&#34701;&#36164;&#35745;&#21010;(1)\Users\Administrator\Documents\WeChat%20Files\wxid_37cfdezgbe5q21\FileStorage\File\2023-12\&#22253;&#21306;%200403&#22522;&#30784;&#35774;&#26045;&#26356;&#26032;&#25913;&#36896;&#39044;&#31639;&#34920;_2023_12_12_16_23_5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Administrator\Desktop\&#24180;&#24230;&#34701;&#36164;&#35745;&#21010;\&#20135;&#19994;&#20844;&#21496;&#25253;&#36865;\4-&#24029;&#20809;&#3000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Administrator\Desktop\&#24180;&#24230;&#34701;&#36164;&#35745;&#21010;\&#20135;&#19994;&#20844;&#21496;&#25253;&#36865;\10-&#32447;&#32518;1.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目录"/>
      <sheetName val="2024年_第一版_服务中心（安保部_武装部）_总(1)"/>
      <sheetName val="单元格下拉项"/>
    </sheetNames>
    <sheetDataSet>
      <sheetData sheetId="0" refreshError="1"/>
      <sheetData sheetId="1" refreshError="1"/>
      <sheetData sheetId="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附件2-2023年融资情况及年末债务情况统计表"/>
      <sheetName val="附件3- 2024年资金需求计划表"/>
      <sheetName val="附件4- 2024年度融资计划情况表"/>
      <sheetName val="Sheet7"/>
      <sheetName val="融资对象"/>
      <sheetName val="担保人名称"/>
      <sheetName val="反担保"/>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附件2-2023年融资情况及年末债务情况统计表"/>
      <sheetName val="附件3- 2024年资金需求计划表"/>
      <sheetName val="附件4- 2024年度融资计划情况表"/>
      <sheetName val="Sheet7"/>
      <sheetName val="融资对象"/>
      <sheetName val="担保人名称"/>
      <sheetName val="反担保"/>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228"/>
  <sheetViews>
    <sheetView tabSelected="1" zoomScale="70" zoomScaleNormal="70" workbookViewId="0">
      <pane xSplit="6" ySplit="5" topLeftCell="I205" activePane="bottomRight" state="frozen"/>
      <selection/>
      <selection pane="topRight"/>
      <selection pane="bottomLeft"/>
      <selection pane="bottomRight" activeCell="S6" sqref="S6"/>
    </sheetView>
  </sheetViews>
  <sheetFormatPr defaultColWidth="9" defaultRowHeight="13.5"/>
  <cols>
    <col min="1" max="1" width="6.075" style="100" customWidth="1"/>
    <col min="2" max="2" width="35.7" style="100" customWidth="1"/>
    <col min="3" max="3" width="5.25" style="100" customWidth="1"/>
    <col min="4" max="4" width="15.2583333333333" style="100" customWidth="1"/>
    <col min="5" max="5" width="23.6083333333333" style="100" customWidth="1"/>
    <col min="6" max="6" width="8.63333333333333" style="100" customWidth="1"/>
    <col min="7" max="7" width="22.0833333333333" style="100" customWidth="1"/>
    <col min="8" max="8" width="14.1666666666667" style="101" customWidth="1"/>
    <col min="9" max="9" width="12.5333333333333" style="102" customWidth="1"/>
    <col min="10" max="10" width="14.7" style="101" customWidth="1"/>
    <col min="11" max="11" width="13.675" style="101" customWidth="1"/>
    <col min="12" max="12" width="25" style="100" customWidth="1"/>
    <col min="13" max="13" width="13.75" style="101" customWidth="1"/>
    <col min="14" max="14" width="15.275" style="101" customWidth="1"/>
    <col min="15" max="15" width="15.5833333333333" style="103" customWidth="1"/>
    <col min="16" max="16" width="13.65" style="100" customWidth="1"/>
    <col min="17" max="17" width="26.8833333333333" style="100" customWidth="1"/>
    <col min="18" max="18" width="17.925" style="100" customWidth="1"/>
    <col min="19" max="19" width="35.9666666666667" style="100" customWidth="1"/>
    <col min="20" max="20" width="17.5" style="100" customWidth="1"/>
    <col min="21" max="21" width="10.1333333333333" style="100" hidden="1" customWidth="1"/>
    <col min="22" max="22" width="11.1333333333333" style="100"/>
    <col min="23" max="16384" width="9" style="100"/>
  </cols>
  <sheetData>
    <row r="1" s="77" customFormat="1" ht="24" customHeight="1" spans="1:21">
      <c r="A1" s="37" t="s">
        <v>0</v>
      </c>
      <c r="B1" s="38"/>
      <c r="C1" s="37"/>
      <c r="D1" s="104"/>
      <c r="E1" s="104"/>
      <c r="F1" s="104"/>
      <c r="G1" s="104"/>
      <c r="H1" s="105"/>
      <c r="I1" s="131"/>
      <c r="J1" s="105"/>
      <c r="K1" s="105"/>
      <c r="L1" s="104"/>
      <c r="M1" s="105"/>
      <c r="N1" s="105"/>
      <c r="O1" s="132"/>
      <c r="P1" s="104"/>
      <c r="Q1" s="104"/>
      <c r="R1" s="104"/>
      <c r="S1" s="104"/>
      <c r="T1" s="104"/>
      <c r="U1" s="104"/>
    </row>
    <row r="2" s="78" customFormat="1" ht="40" customHeight="1" spans="1:21">
      <c r="A2" s="106" t="s">
        <v>1</v>
      </c>
      <c r="B2" s="106"/>
      <c r="C2" s="106"/>
      <c r="D2" s="106"/>
      <c r="E2" s="106"/>
      <c r="F2" s="106"/>
      <c r="G2" s="106"/>
      <c r="H2" s="106"/>
      <c r="I2" s="106"/>
      <c r="J2" s="106"/>
      <c r="K2" s="106"/>
      <c r="L2" s="106"/>
      <c r="M2" s="106"/>
      <c r="N2" s="106"/>
      <c r="O2" s="133"/>
      <c r="P2" s="106"/>
      <c r="Q2" s="106"/>
      <c r="R2" s="106"/>
      <c r="S2" s="106"/>
      <c r="T2" s="106"/>
      <c r="U2" s="104"/>
    </row>
    <row r="3" s="78" customFormat="1" ht="34" customHeight="1" spans="1:21">
      <c r="A3" s="107" t="s">
        <v>2</v>
      </c>
      <c r="B3" s="107"/>
      <c r="C3" s="107"/>
      <c r="D3" s="107"/>
      <c r="E3" s="107"/>
      <c r="F3" s="107"/>
      <c r="G3" s="107"/>
      <c r="H3" s="108"/>
      <c r="I3" s="134"/>
      <c r="J3" s="108"/>
      <c r="K3" s="108"/>
      <c r="L3" s="107"/>
      <c r="M3" s="108"/>
      <c r="N3" s="108"/>
      <c r="O3" s="132"/>
      <c r="P3" s="104"/>
      <c r="Q3" s="104"/>
      <c r="R3" s="107" t="s">
        <v>3</v>
      </c>
      <c r="S3" s="107"/>
      <c r="T3" s="107"/>
      <c r="U3" s="104"/>
    </row>
    <row r="4" s="79" customFormat="1" ht="31" customHeight="1" spans="1:21">
      <c r="A4" s="109" t="s">
        <v>4</v>
      </c>
      <c r="B4" s="109" t="s">
        <v>5</v>
      </c>
      <c r="C4" s="109" t="s">
        <v>6</v>
      </c>
      <c r="D4" s="109" t="s">
        <v>7</v>
      </c>
      <c r="E4" s="109" t="s">
        <v>8</v>
      </c>
      <c r="F4" s="109" t="s">
        <v>9</v>
      </c>
      <c r="G4" s="109" t="s">
        <v>10</v>
      </c>
      <c r="H4" s="110" t="s">
        <v>11</v>
      </c>
      <c r="I4" s="135" t="s">
        <v>12</v>
      </c>
      <c r="J4" s="110" t="s">
        <v>13</v>
      </c>
      <c r="K4" s="110" t="s">
        <v>14</v>
      </c>
      <c r="L4" s="109" t="s">
        <v>15</v>
      </c>
      <c r="M4" s="110" t="s">
        <v>16</v>
      </c>
      <c r="N4" s="110"/>
      <c r="O4" s="136" t="s">
        <v>17</v>
      </c>
      <c r="P4" s="109" t="s">
        <v>18</v>
      </c>
      <c r="Q4" s="109" t="s">
        <v>19</v>
      </c>
      <c r="R4" s="109"/>
      <c r="S4" s="109"/>
      <c r="T4" s="109" t="s">
        <v>20</v>
      </c>
      <c r="U4" s="80"/>
    </row>
    <row r="5" s="79" customFormat="1" ht="21" customHeight="1" spans="1:21">
      <c r="A5" s="109"/>
      <c r="B5" s="109"/>
      <c r="C5" s="109"/>
      <c r="D5" s="109"/>
      <c r="E5" s="109"/>
      <c r="F5" s="109"/>
      <c r="G5" s="109"/>
      <c r="H5" s="110"/>
      <c r="I5" s="135"/>
      <c r="J5" s="110"/>
      <c r="K5" s="110"/>
      <c r="L5" s="109"/>
      <c r="M5" s="110" t="s">
        <v>21</v>
      </c>
      <c r="N5" s="110" t="s">
        <v>22</v>
      </c>
      <c r="O5" s="136"/>
      <c r="P5" s="109"/>
      <c r="Q5" s="109" t="s">
        <v>23</v>
      </c>
      <c r="R5" s="109" t="s">
        <v>24</v>
      </c>
      <c r="S5" s="109" t="s">
        <v>25</v>
      </c>
      <c r="T5" s="109"/>
      <c r="U5" s="80"/>
    </row>
    <row r="6" s="80" customFormat="1" ht="28" customHeight="1" spans="1:22">
      <c r="A6" s="111">
        <v>1</v>
      </c>
      <c r="B6" s="111" t="s">
        <v>26</v>
      </c>
      <c r="C6" s="111">
        <v>1</v>
      </c>
      <c r="D6" s="111" t="s">
        <v>27</v>
      </c>
      <c r="E6" s="111" t="s">
        <v>27</v>
      </c>
      <c r="F6" s="111" t="s">
        <v>28</v>
      </c>
      <c r="G6" s="111" t="s">
        <v>29</v>
      </c>
      <c r="H6" s="112">
        <v>15</v>
      </c>
      <c r="I6" s="137" t="s">
        <v>30</v>
      </c>
      <c r="J6" s="112">
        <v>5.6</v>
      </c>
      <c r="K6" s="112">
        <v>9.8</v>
      </c>
      <c r="L6" s="138" t="s">
        <v>31</v>
      </c>
      <c r="M6" s="112">
        <v>6.65</v>
      </c>
      <c r="N6" s="112">
        <v>0.2272919443</v>
      </c>
      <c r="O6" s="139">
        <v>8.75</v>
      </c>
      <c r="P6" s="111"/>
      <c r="Q6" s="111" t="s">
        <v>32</v>
      </c>
      <c r="R6" s="111" t="s">
        <v>32</v>
      </c>
      <c r="S6" s="111" t="s">
        <v>32</v>
      </c>
      <c r="T6" s="111" t="s">
        <v>33</v>
      </c>
      <c r="U6" s="148">
        <f t="shared" ref="U6:U69" si="0">J6+K6-M6-O6</f>
        <v>0</v>
      </c>
      <c r="V6" s="148"/>
    </row>
    <row r="7" s="80" customFormat="1" ht="28" customHeight="1" spans="1:22">
      <c r="A7" s="111"/>
      <c r="B7" s="111"/>
      <c r="C7" s="111"/>
      <c r="D7" s="111" t="s">
        <v>34</v>
      </c>
      <c r="E7" s="111" t="s">
        <v>35</v>
      </c>
      <c r="F7" s="111" t="s">
        <v>28</v>
      </c>
      <c r="G7" s="111" t="s">
        <v>36</v>
      </c>
      <c r="H7" s="112">
        <v>0.818</v>
      </c>
      <c r="I7" s="137">
        <v>0.038</v>
      </c>
      <c r="J7" s="112">
        <v>1.12</v>
      </c>
      <c r="K7" s="112">
        <v>0</v>
      </c>
      <c r="L7" s="138" t="s">
        <v>37</v>
      </c>
      <c r="M7" s="112">
        <f>0.25+0.05</f>
        <v>0.3</v>
      </c>
      <c r="N7" s="112">
        <v>0.0312294167</v>
      </c>
      <c r="O7" s="139">
        <v>0.818</v>
      </c>
      <c r="P7" s="111"/>
      <c r="Q7" s="111" t="s">
        <v>32</v>
      </c>
      <c r="R7" s="111" t="s">
        <v>38</v>
      </c>
      <c r="S7" s="111" t="s">
        <v>32</v>
      </c>
      <c r="T7" s="111" t="s">
        <v>39</v>
      </c>
      <c r="U7" s="148">
        <f t="shared" si="0"/>
        <v>0.00200000000000011</v>
      </c>
      <c r="V7" s="148"/>
    </row>
    <row r="8" s="80" customFormat="1" ht="28" customHeight="1" spans="1:22">
      <c r="A8" s="111"/>
      <c r="B8" s="111"/>
      <c r="C8" s="111"/>
      <c r="D8" s="111" t="s">
        <v>34</v>
      </c>
      <c r="E8" s="111" t="s">
        <v>35</v>
      </c>
      <c r="F8" s="111" t="s">
        <v>28</v>
      </c>
      <c r="G8" s="111" t="s">
        <v>40</v>
      </c>
      <c r="H8" s="112">
        <v>6.688</v>
      </c>
      <c r="I8" s="137" t="s">
        <v>41</v>
      </c>
      <c r="J8" s="112">
        <v>11.229</v>
      </c>
      <c r="K8" s="112">
        <v>0</v>
      </c>
      <c r="L8" s="138" t="s">
        <v>37</v>
      </c>
      <c r="M8" s="112">
        <v>4.541</v>
      </c>
      <c r="N8" s="112">
        <v>0.2762500001</v>
      </c>
      <c r="O8" s="139">
        <v>6.688</v>
      </c>
      <c r="P8" s="111"/>
      <c r="Q8" s="111" t="s">
        <v>32</v>
      </c>
      <c r="R8" s="111" t="s">
        <v>38</v>
      </c>
      <c r="S8" s="111" t="s">
        <v>32</v>
      </c>
      <c r="T8" s="111" t="s">
        <v>39</v>
      </c>
      <c r="U8" s="148">
        <f t="shared" si="0"/>
        <v>0</v>
      </c>
      <c r="V8" s="148"/>
    </row>
    <row r="9" s="80" customFormat="1" ht="28" customHeight="1" spans="1:22">
      <c r="A9" s="111"/>
      <c r="B9" s="111"/>
      <c r="C9" s="111"/>
      <c r="D9" s="111" t="s">
        <v>42</v>
      </c>
      <c r="E9" s="111" t="s">
        <v>43</v>
      </c>
      <c r="F9" s="111" t="s">
        <v>28</v>
      </c>
      <c r="G9" s="111" t="s">
        <v>40</v>
      </c>
      <c r="H9" s="112">
        <v>6.5</v>
      </c>
      <c r="I9" s="137">
        <v>0.052</v>
      </c>
      <c r="J9" s="112">
        <v>6.5</v>
      </c>
      <c r="K9" s="112">
        <v>0</v>
      </c>
      <c r="L9" s="138" t="s">
        <v>44</v>
      </c>
      <c r="M9" s="112">
        <v>2.5</v>
      </c>
      <c r="N9" s="112">
        <v>0.2929151968</v>
      </c>
      <c r="O9" s="139">
        <v>4</v>
      </c>
      <c r="P9" s="111"/>
      <c r="Q9" s="111" t="s">
        <v>32</v>
      </c>
      <c r="R9" s="111" t="s">
        <v>32</v>
      </c>
      <c r="S9" s="111" t="s">
        <v>32</v>
      </c>
      <c r="T9" s="111" t="s">
        <v>33</v>
      </c>
      <c r="U9" s="148">
        <f t="shared" si="0"/>
        <v>0</v>
      </c>
      <c r="V9" s="148"/>
    </row>
    <row r="10" s="80" customFormat="1" ht="28" customHeight="1" spans="1:22">
      <c r="A10" s="111"/>
      <c r="B10" s="111"/>
      <c r="C10" s="111"/>
      <c r="D10" s="111" t="s">
        <v>27</v>
      </c>
      <c r="E10" s="111" t="s">
        <v>27</v>
      </c>
      <c r="F10" s="111" t="s">
        <v>28</v>
      </c>
      <c r="G10" s="111" t="s">
        <v>45</v>
      </c>
      <c r="H10" s="112">
        <v>27.7</v>
      </c>
      <c r="I10" s="137" t="s">
        <v>46</v>
      </c>
      <c r="J10" s="112">
        <v>15.89</v>
      </c>
      <c r="K10" s="112">
        <v>23.7</v>
      </c>
      <c r="L10" s="138" t="s">
        <v>47</v>
      </c>
      <c r="M10" s="112">
        <v>16.39</v>
      </c>
      <c r="N10" s="112">
        <v>0.6129428074</v>
      </c>
      <c r="O10" s="139">
        <v>23.2</v>
      </c>
      <c r="P10" s="111"/>
      <c r="Q10" s="111" t="s">
        <v>32</v>
      </c>
      <c r="R10" s="111" t="s">
        <v>32</v>
      </c>
      <c r="S10" s="111" t="s">
        <v>32</v>
      </c>
      <c r="T10" s="111" t="s">
        <v>33</v>
      </c>
      <c r="U10" s="148">
        <f t="shared" si="0"/>
        <v>0</v>
      </c>
      <c r="V10" s="148"/>
    </row>
    <row r="11" s="80" customFormat="1" ht="28" customHeight="1" spans="1:22">
      <c r="A11" s="111"/>
      <c r="B11" s="111"/>
      <c r="C11" s="111"/>
      <c r="D11" s="111" t="s">
        <v>27</v>
      </c>
      <c r="E11" s="111" t="s">
        <v>27</v>
      </c>
      <c r="F11" s="111" t="s">
        <v>28</v>
      </c>
      <c r="G11" s="111" t="s">
        <v>48</v>
      </c>
      <c r="H11" s="112">
        <v>13</v>
      </c>
      <c r="I11" s="137" t="s">
        <v>49</v>
      </c>
      <c r="J11" s="112">
        <v>13</v>
      </c>
      <c r="K11" s="112">
        <v>0</v>
      </c>
      <c r="L11" s="138" t="s">
        <v>47</v>
      </c>
      <c r="M11" s="112">
        <v>0</v>
      </c>
      <c r="N11" s="112">
        <v>0.4140902778</v>
      </c>
      <c r="O11" s="139">
        <v>13</v>
      </c>
      <c r="P11" s="111"/>
      <c r="Q11" s="111" t="s">
        <v>32</v>
      </c>
      <c r="R11" s="111" t="s">
        <v>32</v>
      </c>
      <c r="S11" s="111" t="s">
        <v>32</v>
      </c>
      <c r="T11" s="111" t="s">
        <v>33</v>
      </c>
      <c r="U11" s="148">
        <f t="shared" si="0"/>
        <v>0</v>
      </c>
      <c r="V11" s="148"/>
    </row>
    <row r="12" s="80" customFormat="1" ht="28" customHeight="1" spans="1:22">
      <c r="A12" s="111"/>
      <c r="B12" s="111"/>
      <c r="C12" s="111"/>
      <c r="D12" s="111" t="s">
        <v>27</v>
      </c>
      <c r="E12" s="111" t="s">
        <v>27</v>
      </c>
      <c r="F12" s="111" t="s">
        <v>28</v>
      </c>
      <c r="G12" s="111" t="s">
        <v>50</v>
      </c>
      <c r="H12" s="112">
        <v>21</v>
      </c>
      <c r="I12" s="137">
        <v>0.03</v>
      </c>
      <c r="J12" s="112">
        <v>15</v>
      </c>
      <c r="K12" s="112">
        <v>15</v>
      </c>
      <c r="L12" s="138" t="s">
        <v>47</v>
      </c>
      <c r="M12" s="112">
        <v>15</v>
      </c>
      <c r="N12" s="112">
        <v>0.4695302779</v>
      </c>
      <c r="O12" s="139">
        <v>15</v>
      </c>
      <c r="P12" s="111"/>
      <c r="Q12" s="111" t="s">
        <v>32</v>
      </c>
      <c r="R12" s="111" t="s">
        <v>32</v>
      </c>
      <c r="S12" s="111" t="s">
        <v>32</v>
      </c>
      <c r="T12" s="111" t="s">
        <v>33</v>
      </c>
      <c r="U12" s="148">
        <f t="shared" si="0"/>
        <v>0</v>
      </c>
      <c r="V12" s="148"/>
    </row>
    <row r="13" s="80" customFormat="1" ht="28" customHeight="1" spans="1:22">
      <c r="A13" s="111"/>
      <c r="B13" s="111"/>
      <c r="C13" s="111"/>
      <c r="D13" s="111" t="s">
        <v>27</v>
      </c>
      <c r="E13" s="111" t="s">
        <v>27</v>
      </c>
      <c r="F13" s="111" t="s">
        <v>28</v>
      </c>
      <c r="G13" s="111" t="s">
        <v>51</v>
      </c>
      <c r="H13" s="112">
        <v>7.5</v>
      </c>
      <c r="I13" s="137" t="s">
        <v>52</v>
      </c>
      <c r="J13" s="112">
        <v>6.9</v>
      </c>
      <c r="K13" s="112">
        <v>4</v>
      </c>
      <c r="L13" s="138" t="s">
        <v>47</v>
      </c>
      <c r="M13" s="112">
        <v>6</v>
      </c>
      <c r="N13" s="112">
        <v>0.1517733334</v>
      </c>
      <c r="O13" s="139">
        <v>4.9</v>
      </c>
      <c r="P13" s="111"/>
      <c r="Q13" s="111" t="s">
        <v>32</v>
      </c>
      <c r="R13" s="111" t="s">
        <v>32</v>
      </c>
      <c r="S13" s="111" t="s">
        <v>32</v>
      </c>
      <c r="T13" s="111" t="s">
        <v>33</v>
      </c>
      <c r="U13" s="148">
        <f t="shared" si="0"/>
        <v>0</v>
      </c>
      <c r="V13" s="148"/>
    </row>
    <row r="14" s="80" customFormat="1" ht="28" customHeight="1" spans="1:22">
      <c r="A14" s="111"/>
      <c r="B14" s="111"/>
      <c r="C14" s="111"/>
      <c r="D14" s="111" t="s">
        <v>27</v>
      </c>
      <c r="E14" s="111" t="s">
        <v>27</v>
      </c>
      <c r="F14" s="111" t="s">
        <v>28</v>
      </c>
      <c r="G14" s="111" t="s">
        <v>53</v>
      </c>
      <c r="H14" s="112">
        <v>10</v>
      </c>
      <c r="I14" s="137">
        <v>0.024</v>
      </c>
      <c r="J14" s="112">
        <v>4</v>
      </c>
      <c r="K14" s="112">
        <v>6</v>
      </c>
      <c r="L14" s="138" t="s">
        <v>47</v>
      </c>
      <c r="M14" s="112">
        <v>0</v>
      </c>
      <c r="N14" s="112">
        <v>0.2381888892</v>
      </c>
      <c r="O14" s="139">
        <v>10</v>
      </c>
      <c r="P14" s="111"/>
      <c r="Q14" s="111" t="s">
        <v>32</v>
      </c>
      <c r="R14" s="111" t="s">
        <v>32</v>
      </c>
      <c r="S14" s="111" t="s">
        <v>32</v>
      </c>
      <c r="T14" s="111" t="s">
        <v>33</v>
      </c>
      <c r="U14" s="148">
        <f t="shared" si="0"/>
        <v>0</v>
      </c>
      <c r="V14" s="148"/>
    </row>
    <row r="15" s="80" customFormat="1" ht="28" customHeight="1" spans="1:22">
      <c r="A15" s="111"/>
      <c r="B15" s="111"/>
      <c r="C15" s="111"/>
      <c r="D15" s="111" t="s">
        <v>27</v>
      </c>
      <c r="E15" s="111" t="s">
        <v>27</v>
      </c>
      <c r="F15" s="111" t="s">
        <v>28</v>
      </c>
      <c r="G15" s="111" t="s">
        <v>54</v>
      </c>
      <c r="H15" s="112">
        <v>11</v>
      </c>
      <c r="I15" s="137" t="s">
        <v>55</v>
      </c>
      <c r="J15" s="112">
        <v>5.2</v>
      </c>
      <c r="K15" s="112">
        <v>0</v>
      </c>
      <c r="L15" s="138" t="s">
        <v>47</v>
      </c>
      <c r="M15" s="112">
        <v>0.6</v>
      </c>
      <c r="N15" s="112">
        <v>0.1774279166</v>
      </c>
      <c r="O15" s="139">
        <v>4.6</v>
      </c>
      <c r="P15" s="111"/>
      <c r="Q15" s="111" t="s">
        <v>32</v>
      </c>
      <c r="R15" s="111" t="s">
        <v>32</v>
      </c>
      <c r="S15" s="111" t="s">
        <v>32</v>
      </c>
      <c r="T15" s="111" t="s">
        <v>33</v>
      </c>
      <c r="U15" s="148">
        <f t="shared" si="0"/>
        <v>0</v>
      </c>
      <c r="V15" s="148"/>
    </row>
    <row r="16" s="80" customFormat="1" ht="28" customHeight="1" spans="1:22">
      <c r="A16" s="111"/>
      <c r="B16" s="111"/>
      <c r="C16" s="111"/>
      <c r="D16" s="111" t="s">
        <v>27</v>
      </c>
      <c r="E16" s="111" t="s">
        <v>27</v>
      </c>
      <c r="F16" s="111" t="s">
        <v>28</v>
      </c>
      <c r="G16" s="111" t="s">
        <v>56</v>
      </c>
      <c r="H16" s="112">
        <v>1.5</v>
      </c>
      <c r="I16" s="137">
        <v>0.031</v>
      </c>
      <c r="J16" s="112">
        <v>1.5</v>
      </c>
      <c r="K16" s="112">
        <v>0</v>
      </c>
      <c r="L16" s="138" t="s">
        <v>47</v>
      </c>
      <c r="M16" s="112">
        <v>1.5</v>
      </c>
      <c r="N16" s="112">
        <v>0.0259625002</v>
      </c>
      <c r="O16" s="139">
        <v>0</v>
      </c>
      <c r="P16" s="111"/>
      <c r="Q16" s="111" t="s">
        <v>32</v>
      </c>
      <c r="R16" s="111" t="s">
        <v>32</v>
      </c>
      <c r="S16" s="111" t="s">
        <v>32</v>
      </c>
      <c r="T16" s="111" t="s">
        <v>33</v>
      </c>
      <c r="U16" s="148">
        <f t="shared" si="0"/>
        <v>0</v>
      </c>
      <c r="V16" s="148"/>
    </row>
    <row r="17" s="80" customFormat="1" ht="28" customHeight="1" spans="1:22">
      <c r="A17" s="111"/>
      <c r="B17" s="111"/>
      <c r="C17" s="111"/>
      <c r="D17" s="111" t="s">
        <v>27</v>
      </c>
      <c r="E17" s="111" t="s">
        <v>27</v>
      </c>
      <c r="F17" s="111" t="s">
        <v>28</v>
      </c>
      <c r="G17" s="111" t="s">
        <v>57</v>
      </c>
      <c r="H17" s="112">
        <v>20</v>
      </c>
      <c r="I17" s="137">
        <v>0.025</v>
      </c>
      <c r="J17" s="112">
        <v>10.55</v>
      </c>
      <c r="K17" s="112">
        <v>9.74</v>
      </c>
      <c r="L17" s="138" t="s">
        <v>47</v>
      </c>
      <c r="M17" s="112">
        <f>(2900+26500)/10000</f>
        <v>2.94</v>
      </c>
      <c r="N17" s="112">
        <v>0.4683232632</v>
      </c>
      <c r="O17" s="139">
        <f>(200000-26500)/10000</f>
        <v>17.35</v>
      </c>
      <c r="P17" s="111"/>
      <c r="Q17" s="111" t="s">
        <v>32</v>
      </c>
      <c r="R17" s="111" t="s">
        <v>32</v>
      </c>
      <c r="S17" s="111" t="s">
        <v>32</v>
      </c>
      <c r="T17" s="111" t="s">
        <v>33</v>
      </c>
      <c r="U17" s="148">
        <f t="shared" si="0"/>
        <v>0</v>
      </c>
      <c r="V17" s="148"/>
    </row>
    <row r="18" s="80" customFormat="1" ht="28" customHeight="1" spans="1:22">
      <c r="A18" s="111"/>
      <c r="B18" s="111"/>
      <c r="C18" s="111"/>
      <c r="D18" s="111" t="s">
        <v>27</v>
      </c>
      <c r="E18" s="111" t="s">
        <v>27</v>
      </c>
      <c r="F18" s="111" t="s">
        <v>28</v>
      </c>
      <c r="G18" s="111" t="s">
        <v>58</v>
      </c>
      <c r="H18" s="112">
        <v>2.4</v>
      </c>
      <c r="I18" s="137">
        <v>0.025</v>
      </c>
      <c r="J18" s="112">
        <v>2.45</v>
      </c>
      <c r="K18" s="112">
        <v>0</v>
      </c>
      <c r="L18" s="138" t="s">
        <v>47</v>
      </c>
      <c r="M18" s="112">
        <f>(250+250)/10000</f>
        <v>0.05</v>
      </c>
      <c r="N18" s="112">
        <v>0.0755792987</v>
      </c>
      <c r="O18" s="139">
        <f>(24250-250)/10000</f>
        <v>2.4</v>
      </c>
      <c r="P18" s="111"/>
      <c r="Q18" s="111" t="s">
        <v>32</v>
      </c>
      <c r="R18" s="111" t="s">
        <v>32</v>
      </c>
      <c r="S18" s="111" t="s">
        <v>32</v>
      </c>
      <c r="T18" s="111" t="s">
        <v>33</v>
      </c>
      <c r="U18" s="148">
        <f t="shared" si="0"/>
        <v>0</v>
      </c>
      <c r="V18" s="148"/>
    </row>
    <row r="19" s="80" customFormat="1" ht="28" customHeight="1" spans="1:22">
      <c r="A19" s="111"/>
      <c r="B19" s="111"/>
      <c r="C19" s="111"/>
      <c r="D19" s="111" t="s">
        <v>27</v>
      </c>
      <c r="E19" s="111" t="s">
        <v>27</v>
      </c>
      <c r="F19" s="111" t="s">
        <v>28</v>
      </c>
      <c r="G19" s="111" t="s">
        <v>59</v>
      </c>
      <c r="H19" s="112">
        <v>10</v>
      </c>
      <c r="I19" s="137">
        <v>0.027</v>
      </c>
      <c r="J19" s="112">
        <v>5.87</v>
      </c>
      <c r="K19" s="112">
        <v>5</v>
      </c>
      <c r="L19" s="138" t="s">
        <v>47</v>
      </c>
      <c r="M19" s="112">
        <v>5.87</v>
      </c>
      <c r="N19" s="112">
        <v>0.1424753056</v>
      </c>
      <c r="O19" s="139">
        <v>5</v>
      </c>
      <c r="P19" s="111"/>
      <c r="Q19" s="111" t="s">
        <v>32</v>
      </c>
      <c r="R19" s="111" t="s">
        <v>32</v>
      </c>
      <c r="S19" s="111" t="s">
        <v>32</v>
      </c>
      <c r="T19" s="111" t="s">
        <v>33</v>
      </c>
      <c r="U19" s="148">
        <f t="shared" si="0"/>
        <v>0</v>
      </c>
      <c r="V19" s="148"/>
    </row>
    <row r="20" s="80" customFormat="1" ht="28" customHeight="1" spans="1:22">
      <c r="A20" s="111"/>
      <c r="B20" s="111"/>
      <c r="C20" s="111"/>
      <c r="D20" s="111" t="s">
        <v>27</v>
      </c>
      <c r="E20" s="111" t="s">
        <v>27</v>
      </c>
      <c r="F20" s="111" t="s">
        <v>28</v>
      </c>
      <c r="G20" s="111" t="s">
        <v>60</v>
      </c>
      <c r="H20" s="112">
        <v>11</v>
      </c>
      <c r="I20" s="137" t="s">
        <v>61</v>
      </c>
      <c r="J20" s="112">
        <v>7.33</v>
      </c>
      <c r="K20" s="112">
        <v>0</v>
      </c>
      <c r="L20" s="138" t="s">
        <v>47</v>
      </c>
      <c r="M20" s="112">
        <v>1.22</v>
      </c>
      <c r="N20" s="112">
        <v>0.2137053333</v>
      </c>
      <c r="O20" s="139">
        <v>6.11</v>
      </c>
      <c r="P20" s="111"/>
      <c r="Q20" s="111" t="s">
        <v>32</v>
      </c>
      <c r="R20" s="111" t="s">
        <v>32</v>
      </c>
      <c r="S20" s="111" t="s">
        <v>32</v>
      </c>
      <c r="T20" s="111" t="s">
        <v>33</v>
      </c>
      <c r="U20" s="148">
        <f t="shared" si="0"/>
        <v>0</v>
      </c>
      <c r="V20" s="148"/>
    </row>
    <row r="21" s="80" customFormat="1" ht="28" customHeight="1" spans="1:22">
      <c r="A21" s="111"/>
      <c r="B21" s="111"/>
      <c r="C21" s="111"/>
      <c r="D21" s="111" t="s">
        <v>27</v>
      </c>
      <c r="E21" s="111" t="s">
        <v>27</v>
      </c>
      <c r="F21" s="111" t="s">
        <v>28</v>
      </c>
      <c r="G21" s="111" t="s">
        <v>62</v>
      </c>
      <c r="H21" s="112">
        <v>7</v>
      </c>
      <c r="I21" s="137" t="s">
        <v>63</v>
      </c>
      <c r="J21" s="112">
        <v>2</v>
      </c>
      <c r="K21" s="112">
        <v>5</v>
      </c>
      <c r="L21" s="138" t="s">
        <v>47</v>
      </c>
      <c r="M21" s="112">
        <v>0</v>
      </c>
      <c r="N21" s="112">
        <v>0.1506625002</v>
      </c>
      <c r="O21" s="139">
        <v>7</v>
      </c>
      <c r="P21" s="111"/>
      <c r="Q21" s="111" t="s">
        <v>32</v>
      </c>
      <c r="R21" s="111" t="s">
        <v>32</v>
      </c>
      <c r="S21" s="111" t="s">
        <v>32</v>
      </c>
      <c r="T21" s="111" t="s">
        <v>33</v>
      </c>
      <c r="U21" s="148">
        <f t="shared" si="0"/>
        <v>0</v>
      </c>
      <c r="V21" s="148"/>
    </row>
    <row r="22" s="80" customFormat="1" ht="28" customHeight="1" spans="1:22">
      <c r="A22" s="111"/>
      <c r="B22" s="111"/>
      <c r="C22" s="111"/>
      <c r="D22" s="111" t="s">
        <v>27</v>
      </c>
      <c r="E22" s="111" t="s">
        <v>27</v>
      </c>
      <c r="F22" s="111" t="s">
        <v>28</v>
      </c>
      <c r="G22" s="111" t="s">
        <v>64</v>
      </c>
      <c r="H22" s="112">
        <v>2</v>
      </c>
      <c r="I22" s="137">
        <v>0.032</v>
      </c>
      <c r="J22" s="112">
        <v>0.5</v>
      </c>
      <c r="K22" s="112">
        <v>0</v>
      </c>
      <c r="L22" s="138" t="s">
        <v>47</v>
      </c>
      <c r="M22" s="112">
        <v>0.5</v>
      </c>
      <c r="N22" s="112">
        <v>0.0089777778</v>
      </c>
      <c r="O22" s="139">
        <v>0</v>
      </c>
      <c r="P22" s="111"/>
      <c r="Q22" s="111" t="s">
        <v>32</v>
      </c>
      <c r="R22" s="111" t="s">
        <v>32</v>
      </c>
      <c r="S22" s="111" t="s">
        <v>32</v>
      </c>
      <c r="T22" s="111" t="s">
        <v>33</v>
      </c>
      <c r="U22" s="148">
        <f t="shared" si="0"/>
        <v>0</v>
      </c>
      <c r="V22" s="148"/>
    </row>
    <row r="23" s="80" customFormat="1" ht="28" customHeight="1" spans="1:22">
      <c r="A23" s="111"/>
      <c r="B23" s="111"/>
      <c r="C23" s="111"/>
      <c r="D23" s="111" t="s">
        <v>42</v>
      </c>
      <c r="E23" s="111" t="s">
        <v>65</v>
      </c>
      <c r="F23" s="111" t="s">
        <v>28</v>
      </c>
      <c r="G23" s="111" t="s">
        <v>66</v>
      </c>
      <c r="H23" s="113">
        <v>20</v>
      </c>
      <c r="I23" s="137">
        <v>0.04</v>
      </c>
      <c r="J23" s="112">
        <v>0.5</v>
      </c>
      <c r="K23" s="112">
        <v>0</v>
      </c>
      <c r="L23" s="138" t="s">
        <v>44</v>
      </c>
      <c r="M23" s="112">
        <v>0</v>
      </c>
      <c r="N23" s="113">
        <v>0.08</v>
      </c>
      <c r="O23" s="139">
        <v>0.5</v>
      </c>
      <c r="P23" s="111"/>
      <c r="Q23" s="111" t="s">
        <v>32</v>
      </c>
      <c r="R23" s="111" t="s">
        <v>32</v>
      </c>
      <c r="S23" s="111" t="s">
        <v>32</v>
      </c>
      <c r="T23" s="111" t="s">
        <v>33</v>
      </c>
      <c r="U23" s="148">
        <f t="shared" si="0"/>
        <v>0</v>
      </c>
      <c r="V23" s="148"/>
    </row>
    <row r="24" s="80" customFormat="1" ht="28" customHeight="1" spans="1:22">
      <c r="A24" s="111"/>
      <c r="B24" s="111"/>
      <c r="C24" s="111"/>
      <c r="D24" s="111" t="s">
        <v>42</v>
      </c>
      <c r="E24" s="111" t="s">
        <v>65</v>
      </c>
      <c r="F24" s="111" t="s">
        <v>28</v>
      </c>
      <c r="G24" s="111" t="s">
        <v>66</v>
      </c>
      <c r="H24" s="114"/>
      <c r="I24" s="137">
        <v>0.04</v>
      </c>
      <c r="J24" s="112">
        <v>1.3</v>
      </c>
      <c r="K24" s="112">
        <v>0</v>
      </c>
      <c r="L24" s="138" t="s">
        <v>44</v>
      </c>
      <c r="M24" s="112">
        <v>0</v>
      </c>
      <c r="N24" s="114"/>
      <c r="O24" s="139">
        <v>1.3</v>
      </c>
      <c r="P24" s="111"/>
      <c r="Q24" s="111" t="s">
        <v>32</v>
      </c>
      <c r="R24" s="111" t="s">
        <v>32</v>
      </c>
      <c r="S24" s="111" t="s">
        <v>32</v>
      </c>
      <c r="T24" s="111" t="s">
        <v>33</v>
      </c>
      <c r="U24" s="148">
        <f t="shared" si="0"/>
        <v>0</v>
      </c>
      <c r="V24" s="148"/>
    </row>
    <row r="25" s="80" customFormat="1" ht="28" customHeight="1" spans="1:22">
      <c r="A25" s="111"/>
      <c r="B25" s="111"/>
      <c r="C25" s="111"/>
      <c r="D25" s="111" t="s">
        <v>42</v>
      </c>
      <c r="E25" s="111" t="s">
        <v>65</v>
      </c>
      <c r="F25" s="111" t="s">
        <v>28</v>
      </c>
      <c r="G25" s="111" t="s">
        <v>66</v>
      </c>
      <c r="H25" s="115"/>
      <c r="I25" s="137">
        <v>0.04</v>
      </c>
      <c r="J25" s="112">
        <v>0.2</v>
      </c>
      <c r="K25" s="112">
        <v>0</v>
      </c>
      <c r="L25" s="138" t="s">
        <v>44</v>
      </c>
      <c r="M25" s="112">
        <v>0</v>
      </c>
      <c r="N25" s="115"/>
      <c r="O25" s="139">
        <v>0.2</v>
      </c>
      <c r="P25" s="111"/>
      <c r="Q25" s="111" t="s">
        <v>32</v>
      </c>
      <c r="R25" s="111" t="s">
        <v>32</v>
      </c>
      <c r="S25" s="111" t="s">
        <v>32</v>
      </c>
      <c r="T25" s="111" t="s">
        <v>33</v>
      </c>
      <c r="U25" s="148">
        <f t="shared" si="0"/>
        <v>0</v>
      </c>
      <c r="V25" s="148"/>
    </row>
    <row r="26" s="80" customFormat="1" ht="28" customHeight="1" spans="1:22">
      <c r="A26" s="111"/>
      <c r="B26" s="111"/>
      <c r="C26" s="111"/>
      <c r="D26" s="111" t="s">
        <v>27</v>
      </c>
      <c r="E26" s="111" t="s">
        <v>27</v>
      </c>
      <c r="F26" s="111" t="s">
        <v>28</v>
      </c>
      <c r="G26" s="111" t="s">
        <v>67</v>
      </c>
      <c r="H26" s="112">
        <v>6.9</v>
      </c>
      <c r="I26" s="137">
        <v>0.025</v>
      </c>
      <c r="J26" s="112">
        <v>0</v>
      </c>
      <c r="K26" s="112">
        <v>4.5</v>
      </c>
      <c r="L26" s="138" t="s">
        <v>47</v>
      </c>
      <c r="M26" s="112">
        <v>0.1</v>
      </c>
      <c r="N26" s="112">
        <v>0.1161875</v>
      </c>
      <c r="O26" s="139">
        <f>(45000-1000)/10000</f>
        <v>4.4</v>
      </c>
      <c r="P26" s="111"/>
      <c r="Q26" s="111" t="s">
        <v>32</v>
      </c>
      <c r="R26" s="111" t="s">
        <v>32</v>
      </c>
      <c r="S26" s="111" t="s">
        <v>32</v>
      </c>
      <c r="T26" s="111" t="s">
        <v>33</v>
      </c>
      <c r="U26" s="148">
        <f t="shared" si="0"/>
        <v>0</v>
      </c>
      <c r="V26" s="148"/>
    </row>
    <row r="27" s="80" customFormat="1" ht="28" customHeight="1" spans="1:22">
      <c r="A27" s="111"/>
      <c r="B27" s="111"/>
      <c r="C27" s="111"/>
      <c r="D27" s="111" t="s">
        <v>27</v>
      </c>
      <c r="E27" s="111" t="s">
        <v>27</v>
      </c>
      <c r="F27" s="111" t="s">
        <v>28</v>
      </c>
      <c r="G27" s="111" t="s">
        <v>68</v>
      </c>
      <c r="H27" s="112">
        <v>10</v>
      </c>
      <c r="I27" s="137">
        <v>0.023</v>
      </c>
      <c r="J27" s="112">
        <v>0</v>
      </c>
      <c r="K27" s="112">
        <v>3</v>
      </c>
      <c r="L27" s="138" t="s">
        <v>47</v>
      </c>
      <c r="M27" s="112">
        <v>3</v>
      </c>
      <c r="N27" s="112">
        <v>0.0151416667</v>
      </c>
      <c r="O27" s="139">
        <v>0</v>
      </c>
      <c r="P27" s="111"/>
      <c r="Q27" s="111" t="s">
        <v>32</v>
      </c>
      <c r="R27" s="111" t="s">
        <v>32</v>
      </c>
      <c r="S27" s="111" t="s">
        <v>32</v>
      </c>
      <c r="T27" s="111" t="s">
        <v>33</v>
      </c>
      <c r="U27" s="148">
        <f t="shared" si="0"/>
        <v>0</v>
      </c>
      <c r="V27" s="148"/>
    </row>
    <row r="28" s="80" customFormat="1" ht="28" customHeight="1" spans="1:22">
      <c r="A28" s="111"/>
      <c r="B28" s="111"/>
      <c r="C28" s="111"/>
      <c r="D28" s="111" t="s">
        <v>27</v>
      </c>
      <c r="E28" s="111" t="s">
        <v>27</v>
      </c>
      <c r="F28" s="111" t="s">
        <v>28</v>
      </c>
      <c r="G28" s="111" t="s">
        <v>69</v>
      </c>
      <c r="H28" s="112">
        <v>0</v>
      </c>
      <c r="I28" s="137">
        <v>0.03</v>
      </c>
      <c r="J28" s="112">
        <v>0</v>
      </c>
      <c r="K28" s="112">
        <v>2</v>
      </c>
      <c r="L28" s="138" t="s">
        <v>47</v>
      </c>
      <c r="M28" s="112">
        <v>2</v>
      </c>
      <c r="N28" s="112">
        <v>0.0275</v>
      </c>
      <c r="O28" s="139">
        <v>0</v>
      </c>
      <c r="P28" s="111"/>
      <c r="Q28" s="111" t="s">
        <v>32</v>
      </c>
      <c r="R28" s="111" t="s">
        <v>32</v>
      </c>
      <c r="S28" s="111" t="s">
        <v>32</v>
      </c>
      <c r="T28" s="111" t="s">
        <v>33</v>
      </c>
      <c r="U28" s="148">
        <f t="shared" si="0"/>
        <v>0</v>
      </c>
      <c r="V28" s="148"/>
    </row>
    <row r="29" s="80" customFormat="1" ht="28" customHeight="1" spans="1:22">
      <c r="A29" s="111"/>
      <c r="B29" s="111"/>
      <c r="C29" s="111"/>
      <c r="D29" s="111" t="s">
        <v>27</v>
      </c>
      <c r="E29" s="111" t="s">
        <v>27</v>
      </c>
      <c r="F29" s="111" t="s">
        <v>28</v>
      </c>
      <c r="G29" s="111" t="s">
        <v>70</v>
      </c>
      <c r="H29" s="112">
        <v>2</v>
      </c>
      <c r="I29" s="137">
        <v>0.0265</v>
      </c>
      <c r="J29" s="112">
        <v>0</v>
      </c>
      <c r="K29" s="112">
        <v>2</v>
      </c>
      <c r="L29" s="138" t="s">
        <v>47</v>
      </c>
      <c r="M29" s="112">
        <v>0</v>
      </c>
      <c r="N29" s="112">
        <v>0.0406333332</v>
      </c>
      <c r="O29" s="139">
        <v>2</v>
      </c>
      <c r="P29" s="111"/>
      <c r="Q29" s="111" t="s">
        <v>32</v>
      </c>
      <c r="R29" s="111" t="s">
        <v>32</v>
      </c>
      <c r="S29" s="111" t="s">
        <v>32</v>
      </c>
      <c r="T29" s="111" t="s">
        <v>33</v>
      </c>
      <c r="U29" s="148">
        <f t="shared" si="0"/>
        <v>0</v>
      </c>
      <c r="V29" s="148"/>
    </row>
    <row r="30" s="81" customFormat="1" ht="28" customHeight="1" spans="1:22">
      <c r="A30" s="111"/>
      <c r="B30" s="44" t="s">
        <v>71</v>
      </c>
      <c r="C30" s="44"/>
      <c r="D30" s="44"/>
      <c r="E30" s="44"/>
      <c r="F30" s="111"/>
      <c r="G30" s="44"/>
      <c r="H30" s="116">
        <f>SUM(H6:H29)</f>
        <v>212.006</v>
      </c>
      <c r="I30" s="116"/>
      <c r="J30" s="116">
        <f>SUM(J6:J29)</f>
        <v>116.639</v>
      </c>
      <c r="K30" s="116">
        <f>SUM(K6:K29)</f>
        <v>89.74</v>
      </c>
      <c r="L30" s="116"/>
      <c r="M30" s="116">
        <f>SUM(M6:M29)</f>
        <v>69.161</v>
      </c>
      <c r="N30" s="116">
        <f>SUM(N6:N29)</f>
        <v>4.2567885391</v>
      </c>
      <c r="O30" s="140">
        <f>SUM(O6:O29)</f>
        <v>137.216</v>
      </c>
      <c r="P30" s="111"/>
      <c r="Q30" s="111"/>
      <c r="R30" s="111"/>
      <c r="S30" s="111"/>
      <c r="T30" s="44"/>
      <c r="U30" s="148">
        <f t="shared" si="0"/>
        <v>0.00199999999998113</v>
      </c>
      <c r="V30" s="148"/>
    </row>
    <row r="31" s="82" customFormat="1" ht="28" customHeight="1" spans="1:22">
      <c r="A31" s="111">
        <v>2</v>
      </c>
      <c r="B31" s="117" t="s">
        <v>72</v>
      </c>
      <c r="C31" s="118">
        <v>2</v>
      </c>
      <c r="D31" s="117" t="s">
        <v>27</v>
      </c>
      <c r="E31" s="117" t="s">
        <v>73</v>
      </c>
      <c r="F31" s="111" t="s">
        <v>28</v>
      </c>
      <c r="G31" s="111" t="s">
        <v>74</v>
      </c>
      <c r="H31" s="113">
        <v>3</v>
      </c>
      <c r="I31" s="137">
        <v>0.0305</v>
      </c>
      <c r="J31" s="112">
        <v>3</v>
      </c>
      <c r="K31" s="112">
        <v>0</v>
      </c>
      <c r="L31" s="117" t="s">
        <v>47</v>
      </c>
      <c r="M31" s="112">
        <v>3</v>
      </c>
      <c r="N31" s="112">
        <v>0.0404125</v>
      </c>
      <c r="O31" s="139">
        <v>0</v>
      </c>
      <c r="P31" s="111"/>
      <c r="Q31" s="111" t="s">
        <v>32</v>
      </c>
      <c r="R31" s="111" t="s">
        <v>32</v>
      </c>
      <c r="S31" s="111" t="s">
        <v>32</v>
      </c>
      <c r="T31" s="111" t="s">
        <v>33</v>
      </c>
      <c r="U31" s="149">
        <f t="shared" si="0"/>
        <v>0</v>
      </c>
      <c r="V31" s="149"/>
    </row>
    <row r="32" s="83" customFormat="1" ht="28" customHeight="1" spans="1:22">
      <c r="A32" s="111"/>
      <c r="B32" s="117"/>
      <c r="C32" s="119"/>
      <c r="D32" s="117" t="s">
        <v>27</v>
      </c>
      <c r="E32" s="117" t="s">
        <v>27</v>
      </c>
      <c r="F32" s="111" t="s">
        <v>28</v>
      </c>
      <c r="G32" s="111" t="s">
        <v>75</v>
      </c>
      <c r="H32" s="115"/>
      <c r="I32" s="137">
        <v>0.0295</v>
      </c>
      <c r="J32" s="112">
        <v>0</v>
      </c>
      <c r="K32" s="112">
        <v>3</v>
      </c>
      <c r="L32" s="117" t="s">
        <v>47</v>
      </c>
      <c r="M32" s="112">
        <v>0</v>
      </c>
      <c r="N32" s="112">
        <v>0.004375</v>
      </c>
      <c r="O32" s="139">
        <v>3</v>
      </c>
      <c r="P32" s="111"/>
      <c r="Q32" s="111" t="s">
        <v>32</v>
      </c>
      <c r="R32" s="111" t="s">
        <v>32</v>
      </c>
      <c r="S32" s="111" t="s">
        <v>32</v>
      </c>
      <c r="T32" s="111" t="s">
        <v>33</v>
      </c>
      <c r="U32" s="149">
        <f t="shared" si="0"/>
        <v>0</v>
      </c>
      <c r="V32" s="149"/>
    </row>
    <row r="33" s="83" customFormat="1" ht="38" customHeight="1" spans="1:22">
      <c r="A33" s="111"/>
      <c r="B33" s="117"/>
      <c r="C33" s="119"/>
      <c r="D33" s="117" t="s">
        <v>34</v>
      </c>
      <c r="E33" s="117" t="s">
        <v>76</v>
      </c>
      <c r="F33" s="111" t="s">
        <v>28</v>
      </c>
      <c r="G33" s="111" t="s">
        <v>77</v>
      </c>
      <c r="H33" s="112">
        <v>1.63</v>
      </c>
      <c r="I33" s="137">
        <v>0.0295</v>
      </c>
      <c r="J33" s="112">
        <v>1.63</v>
      </c>
      <c r="K33" s="112">
        <v>0</v>
      </c>
      <c r="L33" s="117" t="s">
        <v>78</v>
      </c>
      <c r="M33" s="112">
        <v>0</v>
      </c>
      <c r="N33" s="112">
        <v>0.0487777501</v>
      </c>
      <c r="O33" s="139">
        <v>1.63</v>
      </c>
      <c r="P33" s="111"/>
      <c r="Q33" s="111" t="s">
        <v>32</v>
      </c>
      <c r="R33" s="111" t="s">
        <v>32</v>
      </c>
      <c r="S33" s="111" t="s">
        <v>32</v>
      </c>
      <c r="T33" s="111" t="s">
        <v>33</v>
      </c>
      <c r="U33" s="149">
        <f t="shared" si="0"/>
        <v>0</v>
      </c>
      <c r="V33" s="149"/>
    </row>
    <row r="34" s="83" customFormat="1" ht="28" customHeight="1" spans="1:22">
      <c r="A34" s="111"/>
      <c r="B34" s="117"/>
      <c r="C34" s="119"/>
      <c r="D34" s="117" t="s">
        <v>34</v>
      </c>
      <c r="E34" s="117" t="s">
        <v>79</v>
      </c>
      <c r="F34" s="111" t="s">
        <v>28</v>
      </c>
      <c r="G34" s="111" t="s">
        <v>77</v>
      </c>
      <c r="H34" s="112">
        <v>0.9</v>
      </c>
      <c r="I34" s="137">
        <v>0.0295</v>
      </c>
      <c r="J34" s="112">
        <v>0.9</v>
      </c>
      <c r="K34" s="112">
        <v>0</v>
      </c>
      <c r="L34" s="117" t="s">
        <v>78</v>
      </c>
      <c r="M34" s="112">
        <v>0</v>
      </c>
      <c r="N34" s="112">
        <v>0.0269325002</v>
      </c>
      <c r="O34" s="139">
        <v>0.9</v>
      </c>
      <c r="P34" s="111"/>
      <c r="Q34" s="111" t="s">
        <v>32</v>
      </c>
      <c r="R34" s="111" t="s">
        <v>32</v>
      </c>
      <c r="S34" s="111" t="s">
        <v>32</v>
      </c>
      <c r="T34" s="111" t="s">
        <v>33</v>
      </c>
      <c r="U34" s="149">
        <f t="shared" si="0"/>
        <v>0</v>
      </c>
      <c r="V34" s="149"/>
    </row>
    <row r="35" s="83" customFormat="1" ht="28" customHeight="1" spans="1:22">
      <c r="A35" s="111"/>
      <c r="B35" s="117"/>
      <c r="C35" s="119"/>
      <c r="D35" s="117" t="s">
        <v>27</v>
      </c>
      <c r="E35" s="117" t="s">
        <v>80</v>
      </c>
      <c r="F35" s="111" t="s">
        <v>28</v>
      </c>
      <c r="G35" s="111" t="s">
        <v>81</v>
      </c>
      <c r="H35" s="113">
        <v>13</v>
      </c>
      <c r="I35" s="137">
        <v>0.024</v>
      </c>
      <c r="J35" s="112">
        <v>3.34</v>
      </c>
      <c r="K35" s="112">
        <v>0</v>
      </c>
      <c r="L35" s="117" t="s">
        <v>47</v>
      </c>
      <c r="M35" s="112">
        <v>1.34</v>
      </c>
      <c r="N35" s="112">
        <v>0.0861033335</v>
      </c>
      <c r="O35" s="139">
        <v>2</v>
      </c>
      <c r="P35" s="111"/>
      <c r="Q35" s="111" t="s">
        <v>32</v>
      </c>
      <c r="R35" s="111" t="s">
        <v>32</v>
      </c>
      <c r="S35" s="111" t="s">
        <v>32</v>
      </c>
      <c r="T35" s="111" t="s">
        <v>33</v>
      </c>
      <c r="U35" s="149">
        <f t="shared" si="0"/>
        <v>0</v>
      </c>
      <c r="V35" s="149"/>
    </row>
    <row r="36" s="83" customFormat="1" ht="28" customHeight="1" spans="1:22">
      <c r="A36" s="111"/>
      <c r="B36" s="117"/>
      <c r="C36" s="119"/>
      <c r="D36" s="117" t="s">
        <v>27</v>
      </c>
      <c r="E36" s="117" t="s">
        <v>27</v>
      </c>
      <c r="F36" s="111" t="s">
        <v>28</v>
      </c>
      <c r="G36" s="111" t="s">
        <v>82</v>
      </c>
      <c r="H36" s="114"/>
      <c r="I36" s="137">
        <v>0.024</v>
      </c>
      <c r="J36" s="112">
        <v>0</v>
      </c>
      <c r="K36" s="112">
        <v>0.66</v>
      </c>
      <c r="L36" s="117" t="s">
        <v>47</v>
      </c>
      <c r="M36" s="112">
        <v>0.66</v>
      </c>
      <c r="N36" s="112">
        <v>0.0171334166</v>
      </c>
      <c r="O36" s="139">
        <v>0</v>
      </c>
      <c r="P36" s="111"/>
      <c r="Q36" s="111" t="s">
        <v>32</v>
      </c>
      <c r="R36" s="111" t="s">
        <v>32</v>
      </c>
      <c r="S36" s="111" t="s">
        <v>32</v>
      </c>
      <c r="T36" s="111" t="s">
        <v>33</v>
      </c>
      <c r="U36" s="149">
        <f t="shared" si="0"/>
        <v>0</v>
      </c>
      <c r="V36" s="149"/>
    </row>
    <row r="37" s="83" customFormat="1" ht="28" customHeight="1" spans="1:22">
      <c r="A37" s="111"/>
      <c r="B37" s="117"/>
      <c r="C37" s="119"/>
      <c r="D37" s="117" t="s">
        <v>27</v>
      </c>
      <c r="E37" s="117" t="s">
        <v>80</v>
      </c>
      <c r="F37" s="111" t="s">
        <v>28</v>
      </c>
      <c r="G37" s="111" t="s">
        <v>83</v>
      </c>
      <c r="H37" s="115"/>
      <c r="I37" s="137">
        <v>0.024</v>
      </c>
      <c r="J37" s="112">
        <v>0</v>
      </c>
      <c r="K37" s="112">
        <v>1</v>
      </c>
      <c r="L37" s="117" t="s">
        <v>47</v>
      </c>
      <c r="M37" s="112">
        <v>0</v>
      </c>
      <c r="N37" s="112">
        <v>0.0043333334</v>
      </c>
      <c r="O37" s="139">
        <v>1</v>
      </c>
      <c r="P37" s="111"/>
      <c r="Q37" s="111" t="s">
        <v>32</v>
      </c>
      <c r="R37" s="111" t="s">
        <v>32</v>
      </c>
      <c r="S37" s="111" t="s">
        <v>32</v>
      </c>
      <c r="T37" s="111" t="s">
        <v>33</v>
      </c>
      <c r="U37" s="149">
        <f t="shared" si="0"/>
        <v>0</v>
      </c>
      <c r="V37" s="149"/>
    </row>
    <row r="38" s="83" customFormat="1" ht="28" customHeight="1" spans="1:22">
      <c r="A38" s="111"/>
      <c r="B38" s="117"/>
      <c r="C38" s="119"/>
      <c r="D38" s="117" t="s">
        <v>27</v>
      </c>
      <c r="E38" s="117" t="s">
        <v>80</v>
      </c>
      <c r="F38" s="111" t="s">
        <v>28</v>
      </c>
      <c r="G38" s="111" t="s">
        <v>84</v>
      </c>
      <c r="H38" s="113">
        <v>5.2</v>
      </c>
      <c r="I38" s="137">
        <v>0.023</v>
      </c>
      <c r="J38" s="112">
        <v>1.5</v>
      </c>
      <c r="K38" s="112">
        <v>0</v>
      </c>
      <c r="L38" s="117" t="s">
        <v>47</v>
      </c>
      <c r="M38" s="112">
        <v>1.5</v>
      </c>
      <c r="N38" s="112">
        <v>0.0408875</v>
      </c>
      <c r="O38" s="139">
        <v>0</v>
      </c>
      <c r="P38" s="111"/>
      <c r="Q38" s="111" t="s">
        <v>32</v>
      </c>
      <c r="R38" s="111" t="s">
        <v>32</v>
      </c>
      <c r="S38" s="111" t="s">
        <v>32</v>
      </c>
      <c r="T38" s="111" t="s">
        <v>33</v>
      </c>
      <c r="U38" s="149">
        <f t="shared" si="0"/>
        <v>0</v>
      </c>
      <c r="V38" s="149"/>
    </row>
    <row r="39" s="83" customFormat="1" ht="28" customHeight="1" spans="1:22">
      <c r="A39" s="111"/>
      <c r="B39" s="117"/>
      <c r="C39" s="119"/>
      <c r="D39" s="117" t="s">
        <v>27</v>
      </c>
      <c r="E39" s="117" t="s">
        <v>27</v>
      </c>
      <c r="F39" s="111" t="s">
        <v>28</v>
      </c>
      <c r="G39" s="111" t="s">
        <v>85</v>
      </c>
      <c r="H39" s="115"/>
      <c r="I39" s="137">
        <v>0.024</v>
      </c>
      <c r="J39" s="112">
        <v>0</v>
      </c>
      <c r="K39" s="112">
        <v>2</v>
      </c>
      <c r="L39" s="117" t="s">
        <v>47</v>
      </c>
      <c r="M39" s="112">
        <v>1.5</v>
      </c>
      <c r="N39" s="112">
        <v>0.0242333333</v>
      </c>
      <c r="O39" s="139">
        <v>0.5</v>
      </c>
      <c r="P39" s="111"/>
      <c r="Q39" s="111" t="s">
        <v>32</v>
      </c>
      <c r="R39" s="111" t="s">
        <v>32</v>
      </c>
      <c r="S39" s="111" t="s">
        <v>32</v>
      </c>
      <c r="T39" s="111" t="s">
        <v>33</v>
      </c>
      <c r="U39" s="149">
        <f t="shared" si="0"/>
        <v>0</v>
      </c>
      <c r="V39" s="149"/>
    </row>
    <row r="40" s="83" customFormat="1" ht="28" customHeight="1" spans="1:22">
      <c r="A40" s="111"/>
      <c r="B40" s="117"/>
      <c r="C40" s="120"/>
      <c r="D40" s="117" t="s">
        <v>34</v>
      </c>
      <c r="E40" s="111" t="s">
        <v>86</v>
      </c>
      <c r="F40" s="111" t="s">
        <v>28</v>
      </c>
      <c r="G40" s="111" t="s">
        <v>87</v>
      </c>
      <c r="H40" s="112">
        <v>12</v>
      </c>
      <c r="I40" s="137">
        <v>0.033</v>
      </c>
      <c r="J40" s="112">
        <v>0.09</v>
      </c>
      <c r="K40" s="112">
        <v>0</v>
      </c>
      <c r="L40" s="117" t="s">
        <v>88</v>
      </c>
      <c r="M40" s="112">
        <v>0.09</v>
      </c>
      <c r="N40" s="112">
        <v>0.0025014445</v>
      </c>
      <c r="O40" s="139">
        <v>0</v>
      </c>
      <c r="P40" s="111"/>
      <c r="Q40" s="111" t="s">
        <v>32</v>
      </c>
      <c r="R40" s="111" t="s">
        <v>32</v>
      </c>
      <c r="S40" s="111" t="s">
        <v>32</v>
      </c>
      <c r="T40" s="111" t="s">
        <v>33</v>
      </c>
      <c r="U40" s="149">
        <f t="shared" si="0"/>
        <v>0</v>
      </c>
      <c r="V40" s="149"/>
    </row>
    <row r="41" s="84" customFormat="1" ht="28" customHeight="1" spans="1:22">
      <c r="A41" s="111"/>
      <c r="B41" s="44" t="s">
        <v>89</v>
      </c>
      <c r="C41" s="44"/>
      <c r="D41" s="44"/>
      <c r="E41" s="44"/>
      <c r="F41" s="111"/>
      <c r="G41" s="44"/>
      <c r="H41" s="116">
        <f>SUBTOTAL(9,H31:H40)</f>
        <v>35.73</v>
      </c>
      <c r="I41" s="141"/>
      <c r="J41" s="116">
        <f>SUBTOTAL(9,J31:J40)</f>
        <v>10.46</v>
      </c>
      <c r="K41" s="116">
        <f>SUBTOTAL(9,K31:K40)</f>
        <v>6.66</v>
      </c>
      <c r="L41" s="116"/>
      <c r="M41" s="116">
        <f>SUBTOTAL(9,M31:M40)</f>
        <v>8.09</v>
      </c>
      <c r="N41" s="116">
        <f>SUBTOTAL(9,N31:N40)</f>
        <v>0.2956901116</v>
      </c>
      <c r="O41" s="140">
        <f>SUBTOTAL(9,O31:O40)</f>
        <v>9.03</v>
      </c>
      <c r="P41" s="111"/>
      <c r="Q41" s="44"/>
      <c r="R41" s="111"/>
      <c r="S41" s="44"/>
      <c r="T41" s="44"/>
      <c r="U41" s="149">
        <f t="shared" si="0"/>
        <v>0</v>
      </c>
      <c r="V41" s="149"/>
    </row>
    <row r="42" s="82" customFormat="1" ht="28" customHeight="1" spans="1:22">
      <c r="A42" s="111">
        <v>3</v>
      </c>
      <c r="B42" s="111" t="s">
        <v>90</v>
      </c>
      <c r="C42" s="118">
        <v>2</v>
      </c>
      <c r="D42" s="111" t="s">
        <v>27</v>
      </c>
      <c r="E42" s="111" t="s">
        <v>27</v>
      </c>
      <c r="F42" s="111" t="s">
        <v>28</v>
      </c>
      <c r="G42" s="111" t="s">
        <v>91</v>
      </c>
      <c r="H42" s="112">
        <v>1.5</v>
      </c>
      <c r="I42" s="137">
        <v>0.031</v>
      </c>
      <c r="J42" s="112">
        <v>0.3</v>
      </c>
      <c r="K42" s="112">
        <v>0</v>
      </c>
      <c r="L42" s="138" t="s">
        <v>47</v>
      </c>
      <c r="M42" s="112">
        <v>0.3</v>
      </c>
      <c r="N42" s="112">
        <v>0.0057614</v>
      </c>
      <c r="O42" s="139">
        <v>0</v>
      </c>
      <c r="P42" s="111"/>
      <c r="Q42" s="111" t="s">
        <v>32</v>
      </c>
      <c r="R42" s="111" t="s">
        <v>32</v>
      </c>
      <c r="S42" s="111" t="s">
        <v>32</v>
      </c>
      <c r="T42" s="111" t="s">
        <v>33</v>
      </c>
      <c r="U42" s="149">
        <f t="shared" si="0"/>
        <v>0</v>
      </c>
      <c r="V42" s="149"/>
    </row>
    <row r="43" s="83" customFormat="1" ht="28" customHeight="1" spans="1:22">
      <c r="A43" s="111"/>
      <c r="B43" s="111"/>
      <c r="C43" s="119"/>
      <c r="D43" s="111" t="s">
        <v>27</v>
      </c>
      <c r="E43" s="111" t="s">
        <v>27</v>
      </c>
      <c r="F43" s="111" t="s">
        <v>28</v>
      </c>
      <c r="G43" s="111" t="s">
        <v>92</v>
      </c>
      <c r="H43" s="112">
        <v>12</v>
      </c>
      <c r="I43" s="137">
        <v>0.025</v>
      </c>
      <c r="J43" s="112">
        <v>0</v>
      </c>
      <c r="K43" s="112">
        <v>0.5</v>
      </c>
      <c r="L43" s="138" t="s">
        <v>47</v>
      </c>
      <c r="M43" s="112">
        <v>0</v>
      </c>
      <c r="N43" s="112">
        <v>0.0116318</v>
      </c>
      <c r="O43" s="139">
        <v>0.5</v>
      </c>
      <c r="P43" s="111"/>
      <c r="Q43" s="111" t="s">
        <v>32</v>
      </c>
      <c r="R43" s="111" t="s">
        <v>32</v>
      </c>
      <c r="S43" s="111" t="s">
        <v>32</v>
      </c>
      <c r="T43" s="111" t="s">
        <v>33</v>
      </c>
      <c r="U43" s="149">
        <f t="shared" si="0"/>
        <v>0</v>
      </c>
      <c r="V43" s="149"/>
    </row>
    <row r="44" s="83" customFormat="1" ht="28" customHeight="1" spans="1:22">
      <c r="A44" s="111"/>
      <c r="B44" s="111"/>
      <c r="C44" s="120"/>
      <c r="D44" s="111" t="s">
        <v>27</v>
      </c>
      <c r="E44" s="111" t="s">
        <v>27</v>
      </c>
      <c r="F44" s="111" t="s">
        <v>28</v>
      </c>
      <c r="G44" s="111" t="s">
        <v>93</v>
      </c>
      <c r="H44" s="112">
        <v>0.385</v>
      </c>
      <c r="I44" s="137">
        <v>0.024</v>
      </c>
      <c r="J44" s="112">
        <v>0</v>
      </c>
      <c r="K44" s="112">
        <v>0.35</v>
      </c>
      <c r="L44" s="138" t="s">
        <v>47</v>
      </c>
      <c r="M44" s="112">
        <v>0</v>
      </c>
      <c r="N44" s="112">
        <v>0</v>
      </c>
      <c r="O44" s="139">
        <v>0.35</v>
      </c>
      <c r="P44" s="111"/>
      <c r="Q44" s="111" t="s">
        <v>32</v>
      </c>
      <c r="R44" s="111" t="s">
        <v>32</v>
      </c>
      <c r="S44" s="111" t="s">
        <v>32</v>
      </c>
      <c r="T44" s="111" t="s">
        <v>33</v>
      </c>
      <c r="U44" s="149">
        <f t="shared" si="0"/>
        <v>0</v>
      </c>
      <c r="V44" s="149"/>
    </row>
    <row r="45" s="85" customFormat="1" ht="42" customHeight="1" spans="1:22">
      <c r="A45" s="44"/>
      <c r="B45" s="44" t="s">
        <v>94</v>
      </c>
      <c r="C45" s="44"/>
      <c r="D45" s="44"/>
      <c r="E45" s="44"/>
      <c r="F45" s="111"/>
      <c r="G45" s="44"/>
      <c r="H45" s="116">
        <f>SUBTOTAL(9,H42:H44)</f>
        <v>13.885</v>
      </c>
      <c r="I45" s="141"/>
      <c r="J45" s="116">
        <f>SUBTOTAL(9,J42:J44)</f>
        <v>0.3</v>
      </c>
      <c r="K45" s="116">
        <f>SUBTOTAL(9,K42:K44)</f>
        <v>0.85</v>
      </c>
      <c r="L45" s="142"/>
      <c r="M45" s="143">
        <f>SUBTOTAL(9,M42:M44)</f>
        <v>0.3</v>
      </c>
      <c r="N45" s="116">
        <f>SUBTOTAL(9,N42:N44)</f>
        <v>0.0173932</v>
      </c>
      <c r="O45" s="140">
        <f>SUBTOTAL(9,O42:O44)</f>
        <v>0.85</v>
      </c>
      <c r="P45" s="111"/>
      <c r="Q45" s="111"/>
      <c r="R45" s="111"/>
      <c r="S45" s="111"/>
      <c r="T45" s="44"/>
      <c r="U45" s="149">
        <f t="shared" si="0"/>
        <v>0</v>
      </c>
      <c r="V45" s="149"/>
    </row>
    <row r="46" s="86" customFormat="1" ht="28" customHeight="1" spans="1:22">
      <c r="A46" s="121">
        <v>4</v>
      </c>
      <c r="B46" s="122" t="s">
        <v>95</v>
      </c>
      <c r="C46" s="121">
        <v>3</v>
      </c>
      <c r="D46" s="121" t="s">
        <v>27</v>
      </c>
      <c r="E46" s="111" t="s">
        <v>27</v>
      </c>
      <c r="F46" s="111" t="s">
        <v>28</v>
      </c>
      <c r="G46" s="121" t="s">
        <v>96</v>
      </c>
      <c r="H46" s="123">
        <f>16000/10000</f>
        <v>1.6</v>
      </c>
      <c r="I46" s="144">
        <v>0.029</v>
      </c>
      <c r="J46" s="112">
        <v>0.300325</v>
      </c>
      <c r="K46" s="112">
        <v>0</v>
      </c>
      <c r="L46" s="138" t="s">
        <v>47</v>
      </c>
      <c r="M46" s="112">
        <v>0</v>
      </c>
      <c r="N46" s="112">
        <v>0.009429</v>
      </c>
      <c r="O46" s="139">
        <v>0.3</v>
      </c>
      <c r="P46" s="111"/>
      <c r="Q46" s="111" t="s">
        <v>32</v>
      </c>
      <c r="R46" s="111" t="s">
        <v>32</v>
      </c>
      <c r="S46" s="111" t="s">
        <v>32</v>
      </c>
      <c r="T46" s="111" t="s">
        <v>33</v>
      </c>
      <c r="U46" s="149">
        <f t="shared" si="0"/>
        <v>0.00032500000000002</v>
      </c>
      <c r="V46" s="149"/>
    </row>
    <row r="47" s="86" customFormat="1" ht="28" customHeight="1" spans="1:22">
      <c r="A47" s="121"/>
      <c r="B47" s="124"/>
      <c r="C47" s="121"/>
      <c r="D47" s="121" t="s">
        <v>27</v>
      </c>
      <c r="E47" s="111" t="s">
        <v>27</v>
      </c>
      <c r="F47" s="111" t="s">
        <v>28</v>
      </c>
      <c r="G47" s="121" t="s">
        <v>97</v>
      </c>
      <c r="H47" s="125"/>
      <c r="I47" s="144">
        <v>0.026</v>
      </c>
      <c r="J47" s="112">
        <v>0</v>
      </c>
      <c r="K47" s="112">
        <v>0.5</v>
      </c>
      <c r="L47" s="138" t="s">
        <v>47</v>
      </c>
      <c r="M47" s="112">
        <v>0</v>
      </c>
      <c r="N47" s="112">
        <v>0.007656</v>
      </c>
      <c r="O47" s="139">
        <v>0.5</v>
      </c>
      <c r="P47" s="111"/>
      <c r="Q47" s="111" t="s">
        <v>32</v>
      </c>
      <c r="R47" s="111" t="s">
        <v>32</v>
      </c>
      <c r="S47" s="111" t="s">
        <v>32</v>
      </c>
      <c r="T47" s="111" t="s">
        <v>33</v>
      </c>
      <c r="U47" s="149">
        <f t="shared" si="0"/>
        <v>0</v>
      </c>
      <c r="V47" s="149"/>
    </row>
    <row r="48" s="86" customFormat="1" ht="28" customHeight="1" spans="1:22">
      <c r="A48" s="121"/>
      <c r="B48" s="124"/>
      <c r="C48" s="121"/>
      <c r="D48" s="121" t="s">
        <v>27</v>
      </c>
      <c r="E48" s="111" t="s">
        <v>27</v>
      </c>
      <c r="F48" s="111" t="s">
        <v>28</v>
      </c>
      <c r="G48" s="121" t="s">
        <v>98</v>
      </c>
      <c r="H48" s="123">
        <v>3.11</v>
      </c>
      <c r="I48" s="144">
        <v>0.024</v>
      </c>
      <c r="J48" s="112">
        <v>0.402524</v>
      </c>
      <c r="K48" s="112">
        <v>0</v>
      </c>
      <c r="L48" s="138" t="s">
        <v>47</v>
      </c>
      <c r="M48" s="112">
        <v>0.027</v>
      </c>
      <c r="N48" s="112">
        <v>0.011213</v>
      </c>
      <c r="O48" s="139">
        <v>0.373</v>
      </c>
      <c r="P48" s="111"/>
      <c r="Q48" s="111" t="s">
        <v>32</v>
      </c>
      <c r="R48" s="111" t="s">
        <v>32</v>
      </c>
      <c r="S48" s="111" t="s">
        <v>32</v>
      </c>
      <c r="T48" s="111" t="s">
        <v>33</v>
      </c>
      <c r="U48" s="149">
        <f t="shared" si="0"/>
        <v>0.00252399999999997</v>
      </c>
      <c r="V48" s="149"/>
    </row>
    <row r="49" s="86" customFormat="1" ht="28" customHeight="1" spans="1:22">
      <c r="A49" s="121"/>
      <c r="B49" s="124"/>
      <c r="C49" s="121"/>
      <c r="D49" s="121" t="s">
        <v>34</v>
      </c>
      <c r="E49" s="111" t="s">
        <v>27</v>
      </c>
      <c r="F49" s="111" t="s">
        <v>28</v>
      </c>
      <c r="G49" s="121" t="s">
        <v>99</v>
      </c>
      <c r="H49" s="126"/>
      <c r="I49" s="144">
        <v>0.025</v>
      </c>
      <c r="J49" s="112">
        <v>0.017353</v>
      </c>
      <c r="K49" s="112">
        <v>0</v>
      </c>
      <c r="L49" s="138" t="s">
        <v>100</v>
      </c>
      <c r="M49" s="112">
        <v>0.00347</v>
      </c>
      <c r="N49" s="112">
        <v>0.000423</v>
      </c>
      <c r="O49" s="139">
        <v>0.0138794784</v>
      </c>
      <c r="P49" s="111"/>
      <c r="Q49" s="111" t="s">
        <v>32</v>
      </c>
      <c r="R49" s="111" t="s">
        <v>32</v>
      </c>
      <c r="S49" s="111" t="s">
        <v>32</v>
      </c>
      <c r="T49" s="111" t="s">
        <v>33</v>
      </c>
      <c r="U49" s="149">
        <f t="shared" si="0"/>
        <v>3.52159999999872e-6</v>
      </c>
      <c r="V49" s="149"/>
    </row>
    <row r="50" s="86" customFormat="1" ht="28" customHeight="1" spans="1:22">
      <c r="A50" s="121"/>
      <c r="B50" s="124"/>
      <c r="C50" s="121"/>
      <c r="D50" s="121" t="s">
        <v>27</v>
      </c>
      <c r="E50" s="111" t="s">
        <v>27</v>
      </c>
      <c r="F50" s="111" t="s">
        <v>28</v>
      </c>
      <c r="G50" s="121" t="s">
        <v>101</v>
      </c>
      <c r="H50" s="125"/>
      <c r="I50" s="144">
        <v>0.028</v>
      </c>
      <c r="J50" s="112">
        <v>0</v>
      </c>
      <c r="K50" s="112">
        <v>0.3</v>
      </c>
      <c r="L50" s="138" t="s">
        <v>47</v>
      </c>
      <c r="M50" s="112">
        <v>0</v>
      </c>
      <c r="N50" s="112">
        <v>0.007863</v>
      </c>
      <c r="O50" s="139">
        <v>0.3</v>
      </c>
      <c r="P50" s="111"/>
      <c r="Q50" s="111" t="s">
        <v>32</v>
      </c>
      <c r="R50" s="111" t="s">
        <v>32</v>
      </c>
      <c r="S50" s="111" t="s">
        <v>32</v>
      </c>
      <c r="T50" s="111" t="s">
        <v>33</v>
      </c>
      <c r="U50" s="149">
        <f t="shared" si="0"/>
        <v>0</v>
      </c>
      <c r="V50" s="149"/>
    </row>
    <row r="51" s="86" customFormat="1" ht="28" customHeight="1" spans="1:22">
      <c r="A51" s="121"/>
      <c r="B51" s="124"/>
      <c r="C51" s="121"/>
      <c r="D51" s="121" t="s">
        <v>27</v>
      </c>
      <c r="E51" s="111" t="s">
        <v>27</v>
      </c>
      <c r="F51" s="111" t="s">
        <v>28</v>
      </c>
      <c r="G51" s="121" t="s">
        <v>102</v>
      </c>
      <c r="H51" s="123">
        <v>1</v>
      </c>
      <c r="I51" s="144">
        <v>0.019</v>
      </c>
      <c r="J51" s="112">
        <v>0</v>
      </c>
      <c r="K51" s="112">
        <v>0.3</v>
      </c>
      <c r="L51" s="138" t="s">
        <v>47</v>
      </c>
      <c r="M51" s="112">
        <v>0.03</v>
      </c>
      <c r="N51" s="112">
        <v>0.004287</v>
      </c>
      <c r="O51" s="139">
        <v>0.27</v>
      </c>
      <c r="P51" s="111"/>
      <c r="Q51" s="111" t="s">
        <v>32</v>
      </c>
      <c r="R51" s="111" t="s">
        <v>32</v>
      </c>
      <c r="S51" s="111" t="s">
        <v>32</v>
      </c>
      <c r="T51" s="111" t="s">
        <v>33</v>
      </c>
      <c r="U51" s="149">
        <f t="shared" si="0"/>
        <v>0</v>
      </c>
      <c r="V51" s="149"/>
    </row>
    <row r="52" s="86" customFormat="1" ht="28" customHeight="1" spans="1:22">
      <c r="A52" s="121"/>
      <c r="B52" s="124"/>
      <c r="C52" s="121"/>
      <c r="D52" s="121" t="s">
        <v>27</v>
      </c>
      <c r="E52" s="111" t="s">
        <v>27</v>
      </c>
      <c r="F52" s="111" t="s">
        <v>28</v>
      </c>
      <c r="G52" s="121" t="s">
        <v>103</v>
      </c>
      <c r="H52" s="126"/>
      <c r="I52" s="144">
        <v>0.019</v>
      </c>
      <c r="J52" s="112">
        <v>0</v>
      </c>
      <c r="K52" s="112">
        <v>0.2</v>
      </c>
      <c r="L52" s="138" t="s">
        <v>47</v>
      </c>
      <c r="M52" s="112">
        <v>0.02</v>
      </c>
      <c r="N52" s="112">
        <v>0.00273</v>
      </c>
      <c r="O52" s="139">
        <v>0.18</v>
      </c>
      <c r="P52" s="111"/>
      <c r="Q52" s="111" t="s">
        <v>32</v>
      </c>
      <c r="R52" s="111" t="s">
        <v>32</v>
      </c>
      <c r="S52" s="111" t="s">
        <v>32</v>
      </c>
      <c r="T52" s="111" t="s">
        <v>33</v>
      </c>
      <c r="U52" s="149">
        <f t="shared" si="0"/>
        <v>0</v>
      </c>
      <c r="V52" s="149"/>
    </row>
    <row r="53" s="86" customFormat="1" ht="28" customHeight="1" spans="1:22">
      <c r="A53" s="121"/>
      <c r="B53" s="124"/>
      <c r="C53" s="121"/>
      <c r="D53" s="121" t="s">
        <v>27</v>
      </c>
      <c r="E53" s="111" t="s">
        <v>27</v>
      </c>
      <c r="F53" s="111" t="s">
        <v>28</v>
      </c>
      <c r="G53" s="121" t="s">
        <v>104</v>
      </c>
      <c r="H53" s="126"/>
      <c r="I53" s="144">
        <v>0.026</v>
      </c>
      <c r="J53" s="112">
        <v>0</v>
      </c>
      <c r="K53" s="112">
        <v>0.2</v>
      </c>
      <c r="L53" s="138" t="s">
        <v>47</v>
      </c>
      <c r="M53" s="112">
        <v>0</v>
      </c>
      <c r="N53" s="112">
        <v>0.003278</v>
      </c>
      <c r="O53" s="139">
        <v>0.2</v>
      </c>
      <c r="P53" s="111"/>
      <c r="Q53" s="111" t="s">
        <v>32</v>
      </c>
      <c r="R53" s="111" t="s">
        <v>32</v>
      </c>
      <c r="S53" s="111" t="s">
        <v>32</v>
      </c>
      <c r="T53" s="111" t="s">
        <v>33</v>
      </c>
      <c r="U53" s="149">
        <f t="shared" si="0"/>
        <v>0</v>
      </c>
      <c r="V53" s="149"/>
    </row>
    <row r="54" s="86" customFormat="1" ht="28" customHeight="1" spans="1:22">
      <c r="A54" s="121"/>
      <c r="B54" s="127"/>
      <c r="C54" s="121"/>
      <c r="D54" s="121" t="s">
        <v>27</v>
      </c>
      <c r="E54" s="111" t="s">
        <v>27</v>
      </c>
      <c r="F54" s="111" t="s">
        <v>28</v>
      </c>
      <c r="G54" s="121" t="s">
        <v>105</v>
      </c>
      <c r="H54" s="128">
        <v>1.5</v>
      </c>
      <c r="I54" s="144">
        <v>0.024</v>
      </c>
      <c r="J54" s="112">
        <v>0</v>
      </c>
      <c r="K54" s="112">
        <v>0.6</v>
      </c>
      <c r="L54" s="138" t="s">
        <v>47</v>
      </c>
      <c r="M54" s="112">
        <v>0</v>
      </c>
      <c r="N54" s="112">
        <v>0.00176</v>
      </c>
      <c r="O54" s="139">
        <v>0.6</v>
      </c>
      <c r="P54" s="111"/>
      <c r="Q54" s="111" t="s">
        <v>32</v>
      </c>
      <c r="R54" s="111" t="s">
        <v>32</v>
      </c>
      <c r="S54" s="111" t="s">
        <v>32</v>
      </c>
      <c r="T54" s="111" t="s">
        <v>33</v>
      </c>
      <c r="U54" s="149">
        <f t="shared" si="0"/>
        <v>0</v>
      </c>
      <c r="V54" s="149"/>
    </row>
    <row r="55" s="87" customFormat="1" ht="28" customHeight="1" spans="1:22">
      <c r="A55" s="121"/>
      <c r="B55" s="129" t="s">
        <v>106</v>
      </c>
      <c r="C55" s="129"/>
      <c r="D55" s="129"/>
      <c r="E55" s="129"/>
      <c r="F55" s="111"/>
      <c r="G55" s="129"/>
      <c r="H55" s="130">
        <f>SUBTOTAL(9,H46:H54)</f>
        <v>7.21</v>
      </c>
      <c r="I55" s="145"/>
      <c r="J55" s="130">
        <f>SUBTOTAL(9,J46:J54)</f>
        <v>0.720202</v>
      </c>
      <c r="K55" s="130">
        <f>SUBTOTAL(9,K46:K54)</f>
        <v>2.1</v>
      </c>
      <c r="L55" s="146"/>
      <c r="M55" s="130">
        <f>SUBTOTAL(9,M46:M54)</f>
        <v>0.08047</v>
      </c>
      <c r="N55" s="130">
        <f>SUBTOTAL(9,N46:N54)</f>
        <v>0.048639</v>
      </c>
      <c r="O55" s="147">
        <f>SUBTOTAL(9,O46:O54)</f>
        <v>2.7368794784</v>
      </c>
      <c r="P55" s="111"/>
      <c r="Q55" s="129"/>
      <c r="R55" s="111"/>
      <c r="S55" s="129"/>
      <c r="T55" s="129"/>
      <c r="U55" s="149">
        <f t="shared" si="0"/>
        <v>0.00285252159999994</v>
      </c>
      <c r="V55" s="149"/>
    </row>
    <row r="56" s="82" customFormat="1" ht="28" customHeight="1" spans="1:22">
      <c r="A56" s="111">
        <v>5</v>
      </c>
      <c r="B56" s="111" t="s">
        <v>107</v>
      </c>
      <c r="C56" s="122">
        <v>3</v>
      </c>
      <c r="D56" s="111" t="s">
        <v>27</v>
      </c>
      <c r="E56" s="111" t="s">
        <v>27</v>
      </c>
      <c r="F56" s="111" t="s">
        <v>28</v>
      </c>
      <c r="G56" s="111" t="s">
        <v>108</v>
      </c>
      <c r="H56" s="112">
        <v>0.05</v>
      </c>
      <c r="I56" s="137">
        <v>0.039</v>
      </c>
      <c r="J56" s="112">
        <v>0.05</v>
      </c>
      <c r="K56" s="112">
        <v>0</v>
      </c>
      <c r="L56" s="138" t="s">
        <v>47</v>
      </c>
      <c r="M56" s="112">
        <v>0.05</v>
      </c>
      <c r="N56" s="112">
        <v>0.001148</v>
      </c>
      <c r="O56" s="139">
        <v>0</v>
      </c>
      <c r="P56" s="111"/>
      <c r="Q56" s="111" t="s">
        <v>32</v>
      </c>
      <c r="R56" s="111" t="s">
        <v>38</v>
      </c>
      <c r="S56" s="111" t="s">
        <v>32</v>
      </c>
      <c r="T56" s="111" t="s">
        <v>109</v>
      </c>
      <c r="U56" s="149">
        <f t="shared" si="0"/>
        <v>0</v>
      </c>
      <c r="V56" s="149"/>
    </row>
    <row r="57" s="83" customFormat="1" ht="28" customHeight="1" spans="1:22">
      <c r="A57" s="111"/>
      <c r="B57" s="111"/>
      <c r="C57" s="124"/>
      <c r="D57" s="111" t="s">
        <v>27</v>
      </c>
      <c r="E57" s="111" t="s">
        <v>27</v>
      </c>
      <c r="F57" s="111" t="s">
        <v>28</v>
      </c>
      <c r="G57" s="111" t="s">
        <v>110</v>
      </c>
      <c r="H57" s="112">
        <v>0.1</v>
      </c>
      <c r="I57" s="137">
        <v>0.031</v>
      </c>
      <c r="J57" s="112">
        <v>0</v>
      </c>
      <c r="K57" s="112">
        <v>0.1</v>
      </c>
      <c r="L57" s="138" t="s">
        <v>47</v>
      </c>
      <c r="M57" s="112">
        <v>0</v>
      </c>
      <c r="N57" s="112">
        <v>0.000129</v>
      </c>
      <c r="O57" s="139">
        <v>0.1</v>
      </c>
      <c r="P57" s="111"/>
      <c r="Q57" s="111" t="s">
        <v>32</v>
      </c>
      <c r="R57" s="111" t="s">
        <v>38</v>
      </c>
      <c r="S57" s="111" t="s">
        <v>32</v>
      </c>
      <c r="T57" s="111" t="s">
        <v>109</v>
      </c>
      <c r="U57" s="149">
        <f t="shared" si="0"/>
        <v>0</v>
      </c>
      <c r="V57" s="149"/>
    </row>
    <row r="58" s="83" customFormat="1" ht="28" customHeight="1" spans="1:22">
      <c r="A58" s="111"/>
      <c r="B58" s="111"/>
      <c r="C58" s="124"/>
      <c r="D58" s="111" t="s">
        <v>27</v>
      </c>
      <c r="E58" s="111" t="s">
        <v>27</v>
      </c>
      <c r="F58" s="111" t="s">
        <v>28</v>
      </c>
      <c r="G58" s="111" t="s">
        <v>111</v>
      </c>
      <c r="H58" s="112">
        <v>0.35</v>
      </c>
      <c r="I58" s="137">
        <v>0.0365</v>
      </c>
      <c r="J58" s="112">
        <v>0.2</v>
      </c>
      <c r="K58" s="112">
        <v>0</v>
      </c>
      <c r="L58" s="138" t="s">
        <v>47</v>
      </c>
      <c r="M58" s="112">
        <v>0.2</v>
      </c>
      <c r="N58" s="112">
        <v>0.001602</v>
      </c>
      <c r="O58" s="139">
        <v>0</v>
      </c>
      <c r="P58" s="111"/>
      <c r="Q58" s="111" t="s">
        <v>90</v>
      </c>
      <c r="R58" s="111" t="s">
        <v>112</v>
      </c>
      <c r="S58" s="111" t="s">
        <v>113</v>
      </c>
      <c r="T58" s="111"/>
      <c r="U58" s="149">
        <f t="shared" si="0"/>
        <v>0</v>
      </c>
      <c r="V58" s="149"/>
    </row>
    <row r="59" s="83" customFormat="1" ht="28" customHeight="1" spans="1:22">
      <c r="A59" s="111"/>
      <c r="B59" s="111"/>
      <c r="C59" s="124"/>
      <c r="D59" s="111" t="s">
        <v>27</v>
      </c>
      <c r="E59" s="111" t="s">
        <v>27</v>
      </c>
      <c r="F59" s="111" t="s">
        <v>28</v>
      </c>
      <c r="G59" s="111" t="s">
        <v>114</v>
      </c>
      <c r="H59" s="112">
        <v>0.35</v>
      </c>
      <c r="I59" s="137">
        <v>0.024</v>
      </c>
      <c r="J59" s="112">
        <v>0</v>
      </c>
      <c r="K59" s="112">
        <v>0.15</v>
      </c>
      <c r="L59" s="138" t="s">
        <v>47</v>
      </c>
      <c r="M59" s="112">
        <v>0</v>
      </c>
      <c r="N59" s="112">
        <v>0.003067</v>
      </c>
      <c r="O59" s="139">
        <v>0.15</v>
      </c>
      <c r="P59" s="111"/>
      <c r="Q59" s="111" t="s">
        <v>90</v>
      </c>
      <c r="R59" s="111" t="s">
        <v>112</v>
      </c>
      <c r="S59" s="111" t="s">
        <v>113</v>
      </c>
      <c r="T59" s="111"/>
      <c r="U59" s="149">
        <f t="shared" si="0"/>
        <v>0</v>
      </c>
      <c r="V59" s="149"/>
    </row>
    <row r="60" s="83" customFormat="1" ht="28" customHeight="1" spans="1:22">
      <c r="A60" s="111"/>
      <c r="B60" s="111"/>
      <c r="C60" s="124"/>
      <c r="D60" s="111" t="s">
        <v>27</v>
      </c>
      <c r="E60" s="111" t="s">
        <v>27</v>
      </c>
      <c r="F60" s="111" t="s">
        <v>28</v>
      </c>
      <c r="G60" s="111" t="s">
        <v>115</v>
      </c>
      <c r="H60" s="112">
        <v>0.35</v>
      </c>
      <c r="I60" s="137">
        <v>0.024</v>
      </c>
      <c r="J60" s="112">
        <v>0</v>
      </c>
      <c r="K60" s="112">
        <v>0.1</v>
      </c>
      <c r="L60" s="138" t="s">
        <v>47</v>
      </c>
      <c r="M60" s="112">
        <v>0</v>
      </c>
      <c r="N60" s="112">
        <v>0.00126</v>
      </c>
      <c r="O60" s="139">
        <v>0.1</v>
      </c>
      <c r="P60" s="111"/>
      <c r="Q60" s="111" t="s">
        <v>90</v>
      </c>
      <c r="R60" s="111" t="s">
        <v>112</v>
      </c>
      <c r="S60" s="111" t="s">
        <v>113</v>
      </c>
      <c r="T60" s="111"/>
      <c r="U60" s="149">
        <f t="shared" si="0"/>
        <v>0</v>
      </c>
      <c r="V60" s="149"/>
    </row>
    <row r="61" s="83" customFormat="1" ht="28" customHeight="1" spans="1:22">
      <c r="A61" s="111"/>
      <c r="B61" s="111"/>
      <c r="C61" s="124"/>
      <c r="D61" s="111" t="s">
        <v>27</v>
      </c>
      <c r="E61" s="111" t="s">
        <v>27</v>
      </c>
      <c r="F61" s="111" t="s">
        <v>28</v>
      </c>
      <c r="G61" s="111" t="s">
        <v>116</v>
      </c>
      <c r="H61" s="112">
        <v>0.5</v>
      </c>
      <c r="I61" s="137">
        <v>0.033</v>
      </c>
      <c r="J61" s="112">
        <v>0.05</v>
      </c>
      <c r="K61" s="112">
        <v>0</v>
      </c>
      <c r="L61" s="138" t="s">
        <v>47</v>
      </c>
      <c r="M61" s="112">
        <v>0.05</v>
      </c>
      <c r="N61" s="112">
        <v>0.001668</v>
      </c>
      <c r="O61" s="139">
        <v>0</v>
      </c>
      <c r="P61" s="111"/>
      <c r="Q61" s="111" t="s">
        <v>90</v>
      </c>
      <c r="R61" s="111" t="s">
        <v>112</v>
      </c>
      <c r="S61" s="111" t="s">
        <v>113</v>
      </c>
      <c r="T61" s="111"/>
      <c r="U61" s="149">
        <f t="shared" si="0"/>
        <v>0</v>
      </c>
      <c r="V61" s="149"/>
    </row>
    <row r="62" s="83" customFormat="1" ht="28" customHeight="1" spans="1:22">
      <c r="A62" s="111"/>
      <c r="B62" s="111"/>
      <c r="C62" s="124"/>
      <c r="D62" s="111" t="s">
        <v>27</v>
      </c>
      <c r="E62" s="111" t="s">
        <v>27</v>
      </c>
      <c r="F62" s="111" t="s">
        <v>28</v>
      </c>
      <c r="G62" s="111" t="s">
        <v>117</v>
      </c>
      <c r="H62" s="112">
        <v>0.5</v>
      </c>
      <c r="I62" s="137">
        <v>0.029</v>
      </c>
      <c r="J62" s="112">
        <v>0.04963</v>
      </c>
      <c r="K62" s="112">
        <v>0</v>
      </c>
      <c r="L62" s="138" t="s">
        <v>47</v>
      </c>
      <c r="M62" s="112">
        <v>0.04963</v>
      </c>
      <c r="N62" s="112">
        <v>0.001423</v>
      </c>
      <c r="O62" s="139">
        <v>0</v>
      </c>
      <c r="P62" s="111"/>
      <c r="Q62" s="111" t="s">
        <v>90</v>
      </c>
      <c r="R62" s="111" t="s">
        <v>112</v>
      </c>
      <c r="S62" s="111" t="s">
        <v>113</v>
      </c>
      <c r="T62" s="111" t="s">
        <v>118</v>
      </c>
      <c r="U62" s="149">
        <f t="shared" si="0"/>
        <v>0</v>
      </c>
      <c r="V62" s="149"/>
    </row>
    <row r="63" s="83" customFormat="1" ht="28" customHeight="1" spans="1:22">
      <c r="A63" s="111"/>
      <c r="B63" s="111"/>
      <c r="C63" s="124"/>
      <c r="D63" s="111" t="s">
        <v>27</v>
      </c>
      <c r="E63" s="111" t="s">
        <v>27</v>
      </c>
      <c r="F63" s="111" t="s">
        <v>28</v>
      </c>
      <c r="G63" s="111" t="s">
        <v>119</v>
      </c>
      <c r="H63" s="112">
        <v>0.5</v>
      </c>
      <c r="I63" s="137">
        <v>0.028</v>
      </c>
      <c r="J63" s="112">
        <v>0.1</v>
      </c>
      <c r="K63" s="112">
        <v>0</v>
      </c>
      <c r="L63" s="138" t="s">
        <v>47</v>
      </c>
      <c r="M63" s="112">
        <v>0.1</v>
      </c>
      <c r="N63" s="112">
        <v>0.003044</v>
      </c>
      <c r="O63" s="139">
        <v>0</v>
      </c>
      <c r="P63" s="111"/>
      <c r="Q63" s="111" t="s">
        <v>90</v>
      </c>
      <c r="R63" s="111" t="s">
        <v>112</v>
      </c>
      <c r="S63" s="111" t="s">
        <v>113</v>
      </c>
      <c r="T63" s="111"/>
      <c r="U63" s="149">
        <f t="shared" si="0"/>
        <v>0</v>
      </c>
      <c r="V63" s="149"/>
    </row>
    <row r="64" s="83" customFormat="1" ht="28" customHeight="1" spans="1:22">
      <c r="A64" s="111"/>
      <c r="B64" s="111"/>
      <c r="C64" s="124"/>
      <c r="D64" s="111" t="s">
        <v>27</v>
      </c>
      <c r="E64" s="111" t="s">
        <v>27</v>
      </c>
      <c r="F64" s="111" t="s">
        <v>28</v>
      </c>
      <c r="G64" s="111" t="s">
        <v>104</v>
      </c>
      <c r="H64" s="112">
        <v>0.5</v>
      </c>
      <c r="I64" s="137">
        <v>0.028</v>
      </c>
      <c r="J64" s="112">
        <v>0</v>
      </c>
      <c r="K64" s="112">
        <v>0.1</v>
      </c>
      <c r="L64" s="138" t="s">
        <v>47</v>
      </c>
      <c r="M64" s="112">
        <v>0</v>
      </c>
      <c r="N64" s="112">
        <v>0.00183</v>
      </c>
      <c r="O64" s="139">
        <v>0.1</v>
      </c>
      <c r="P64" s="111"/>
      <c r="Q64" s="111" t="s">
        <v>90</v>
      </c>
      <c r="R64" s="111" t="s">
        <v>112</v>
      </c>
      <c r="S64" s="111" t="s">
        <v>113</v>
      </c>
      <c r="T64" s="111"/>
      <c r="U64" s="149">
        <f t="shared" si="0"/>
        <v>0</v>
      </c>
      <c r="V64" s="149"/>
    </row>
    <row r="65" s="83" customFormat="1" ht="28" customHeight="1" spans="1:22">
      <c r="A65" s="111"/>
      <c r="B65" s="111"/>
      <c r="C65" s="124"/>
      <c r="D65" s="111" t="s">
        <v>27</v>
      </c>
      <c r="E65" s="111" t="s">
        <v>27</v>
      </c>
      <c r="F65" s="111" t="s">
        <v>28</v>
      </c>
      <c r="G65" s="111" t="s">
        <v>120</v>
      </c>
      <c r="H65" s="112">
        <v>0.5</v>
      </c>
      <c r="I65" s="137">
        <v>0.0365</v>
      </c>
      <c r="J65" s="112">
        <v>0.2</v>
      </c>
      <c r="K65" s="112">
        <v>0</v>
      </c>
      <c r="L65" s="138" t="s">
        <v>47</v>
      </c>
      <c r="M65" s="112">
        <v>0.2</v>
      </c>
      <c r="N65" s="112">
        <v>0.001857</v>
      </c>
      <c r="O65" s="139">
        <v>0</v>
      </c>
      <c r="P65" s="111"/>
      <c r="Q65" s="111" t="s">
        <v>90</v>
      </c>
      <c r="R65" s="111" t="s">
        <v>112</v>
      </c>
      <c r="S65" s="111" t="s">
        <v>113</v>
      </c>
      <c r="T65" s="111"/>
      <c r="U65" s="149">
        <f t="shared" si="0"/>
        <v>0</v>
      </c>
      <c r="V65" s="149"/>
    </row>
    <row r="66" s="83" customFormat="1" ht="28" customHeight="1" spans="1:22">
      <c r="A66" s="111"/>
      <c r="B66" s="111"/>
      <c r="C66" s="127"/>
      <c r="D66" s="111" t="s">
        <v>27</v>
      </c>
      <c r="E66" s="111" t="s">
        <v>27</v>
      </c>
      <c r="F66" s="111" t="s">
        <v>28</v>
      </c>
      <c r="G66" s="111" t="s">
        <v>121</v>
      </c>
      <c r="H66" s="112">
        <v>0.5</v>
      </c>
      <c r="I66" s="137">
        <v>0.024</v>
      </c>
      <c r="J66" s="112">
        <v>0</v>
      </c>
      <c r="K66" s="112">
        <v>0.3</v>
      </c>
      <c r="L66" s="138" t="s">
        <v>47</v>
      </c>
      <c r="M66" s="112">
        <v>0</v>
      </c>
      <c r="N66" s="112">
        <v>0.006308</v>
      </c>
      <c r="O66" s="139">
        <v>0.3</v>
      </c>
      <c r="P66" s="111"/>
      <c r="Q66" s="111" t="s">
        <v>90</v>
      </c>
      <c r="R66" s="111" t="s">
        <v>112</v>
      </c>
      <c r="S66" s="111" t="s">
        <v>113</v>
      </c>
      <c r="T66" s="111"/>
      <c r="U66" s="149">
        <f t="shared" si="0"/>
        <v>0</v>
      </c>
      <c r="V66" s="149"/>
    </row>
    <row r="67" s="85" customFormat="1" ht="28" customHeight="1" spans="1:22">
      <c r="A67" s="44"/>
      <c r="B67" s="44" t="s">
        <v>122</v>
      </c>
      <c r="C67" s="129"/>
      <c r="D67" s="44"/>
      <c r="E67" s="44"/>
      <c r="F67" s="111"/>
      <c r="G67" s="44"/>
      <c r="H67" s="116">
        <f>SUBTOTAL(9,H56:H66)</f>
        <v>4.2</v>
      </c>
      <c r="I67" s="141"/>
      <c r="J67" s="116">
        <f>SUBTOTAL(9,J56:J66)</f>
        <v>0.64963</v>
      </c>
      <c r="K67" s="116">
        <f>SUBTOTAL(9,K56:K66)</f>
        <v>0.75</v>
      </c>
      <c r="L67" s="142"/>
      <c r="M67" s="116">
        <f>SUBTOTAL(9,M56:M66)</f>
        <v>0.64963</v>
      </c>
      <c r="N67" s="116">
        <f>SUBTOTAL(9,N56:N66)</f>
        <v>0.023336</v>
      </c>
      <c r="O67" s="140">
        <f>SUBTOTAL(9,O56:O66)</f>
        <v>0.75</v>
      </c>
      <c r="P67" s="111"/>
      <c r="Q67" s="111"/>
      <c r="R67" s="44"/>
      <c r="S67" s="111"/>
      <c r="T67" s="44"/>
      <c r="U67" s="149">
        <f t="shared" si="0"/>
        <v>0</v>
      </c>
      <c r="V67" s="149"/>
    </row>
    <row r="68" customFormat="1" ht="28" customHeight="1" spans="1:22">
      <c r="A68" s="150">
        <v>6</v>
      </c>
      <c r="B68" s="111" t="s">
        <v>123</v>
      </c>
      <c r="C68" s="111">
        <v>2</v>
      </c>
      <c r="D68" s="111" t="s">
        <v>27</v>
      </c>
      <c r="E68" s="111" t="s">
        <v>27</v>
      </c>
      <c r="F68" s="111" t="s">
        <v>28</v>
      </c>
      <c r="G68" s="111" t="s">
        <v>124</v>
      </c>
      <c r="H68" s="112">
        <v>0.2</v>
      </c>
      <c r="I68" s="137">
        <v>0.024</v>
      </c>
      <c r="J68" s="112">
        <v>0</v>
      </c>
      <c r="K68" s="112">
        <v>0.2</v>
      </c>
      <c r="L68" s="138" t="s">
        <v>47</v>
      </c>
      <c r="M68" s="112">
        <v>0</v>
      </c>
      <c r="N68" s="112">
        <v>0.002</v>
      </c>
      <c r="O68" s="139">
        <v>0.2</v>
      </c>
      <c r="P68" s="111"/>
      <c r="Q68" s="150" t="s">
        <v>26</v>
      </c>
      <c r="R68" s="111" t="s">
        <v>112</v>
      </c>
      <c r="S68" s="150" t="s">
        <v>113</v>
      </c>
      <c r="T68" s="150"/>
      <c r="U68" s="149">
        <f t="shared" si="0"/>
        <v>0</v>
      </c>
      <c r="V68" s="149"/>
    </row>
    <row r="69" s="88" customFormat="1" ht="28" customHeight="1" spans="1:22">
      <c r="A69" s="151"/>
      <c r="B69" s="151" t="s">
        <v>125</v>
      </c>
      <c r="C69" s="151"/>
      <c r="D69" s="151"/>
      <c r="E69" s="151"/>
      <c r="F69" s="111"/>
      <c r="G69" s="151"/>
      <c r="H69" s="143">
        <f>SUBTOTAL(9,H68)</f>
        <v>0.2</v>
      </c>
      <c r="I69" s="141"/>
      <c r="J69" s="143">
        <f>SUBTOTAL(9,J68)</f>
        <v>0</v>
      </c>
      <c r="K69" s="143">
        <f>SUBTOTAL(9,K68)</f>
        <v>0.2</v>
      </c>
      <c r="L69" s="156"/>
      <c r="M69" s="143">
        <f>SUBTOTAL(9,M68)</f>
        <v>0</v>
      </c>
      <c r="N69" s="116">
        <f>SUBTOTAL(9,N68)</f>
        <v>0.002</v>
      </c>
      <c r="O69" s="157">
        <f>SUBTOTAL(9,O68)</f>
        <v>0.2</v>
      </c>
      <c r="P69" s="111"/>
      <c r="Q69" s="151"/>
      <c r="R69" s="151"/>
      <c r="S69" s="151"/>
      <c r="T69" s="151"/>
      <c r="U69" s="149">
        <f t="shared" si="0"/>
        <v>0</v>
      </c>
      <c r="V69" s="149"/>
    </row>
    <row r="70" s="78" customFormat="1" ht="28" customHeight="1" spans="1:22">
      <c r="A70" s="111">
        <v>7</v>
      </c>
      <c r="B70" s="111" t="s">
        <v>126</v>
      </c>
      <c r="C70" s="118">
        <v>2</v>
      </c>
      <c r="D70" s="111" t="s">
        <v>27</v>
      </c>
      <c r="E70" s="117" t="s">
        <v>27</v>
      </c>
      <c r="F70" s="111" t="s">
        <v>28</v>
      </c>
      <c r="G70" s="152" t="s">
        <v>127</v>
      </c>
      <c r="H70" s="112">
        <v>0.2</v>
      </c>
      <c r="I70" s="137">
        <v>0.035</v>
      </c>
      <c r="J70" s="112">
        <v>0.1</v>
      </c>
      <c r="K70" s="112">
        <v>0</v>
      </c>
      <c r="L70" s="138" t="s">
        <v>47</v>
      </c>
      <c r="M70" s="112">
        <v>0.1</v>
      </c>
      <c r="N70" s="112">
        <v>0.001</v>
      </c>
      <c r="O70" s="139">
        <v>0</v>
      </c>
      <c r="P70" s="111"/>
      <c r="Q70" s="111" t="s">
        <v>26</v>
      </c>
      <c r="R70" s="111" t="s">
        <v>112</v>
      </c>
      <c r="S70" s="111" t="s">
        <v>113</v>
      </c>
      <c r="T70" s="111"/>
      <c r="U70" s="149">
        <f t="shared" ref="U70:U133" si="1">J70+K70-M70-O70</f>
        <v>0</v>
      </c>
      <c r="V70" s="149"/>
    </row>
    <row r="71" s="78" customFormat="1" ht="28" customHeight="1" spans="1:22">
      <c r="A71" s="111"/>
      <c r="B71" s="111"/>
      <c r="C71" s="119"/>
      <c r="D71" s="111" t="s">
        <v>27</v>
      </c>
      <c r="E71" s="117" t="s">
        <v>27</v>
      </c>
      <c r="F71" s="111" t="s">
        <v>28</v>
      </c>
      <c r="G71" s="111" t="s">
        <v>128</v>
      </c>
      <c r="H71" s="112">
        <v>0.3</v>
      </c>
      <c r="I71" s="137">
        <v>0.027</v>
      </c>
      <c r="J71" s="112">
        <v>0.02</v>
      </c>
      <c r="K71" s="112">
        <v>0</v>
      </c>
      <c r="L71" s="138" t="s">
        <v>47</v>
      </c>
      <c r="M71" s="112">
        <v>0.02</v>
      </c>
      <c r="N71" s="112">
        <v>0.0003</v>
      </c>
      <c r="O71" s="139">
        <v>0</v>
      </c>
      <c r="P71" s="111"/>
      <c r="Q71" s="111" t="s">
        <v>32</v>
      </c>
      <c r="R71" s="111" t="s">
        <v>32</v>
      </c>
      <c r="S71" s="111" t="s">
        <v>32</v>
      </c>
      <c r="T71" s="111" t="s">
        <v>33</v>
      </c>
      <c r="U71" s="149">
        <f t="shared" si="1"/>
        <v>0</v>
      </c>
      <c r="V71" s="149"/>
    </row>
    <row r="72" s="78" customFormat="1" ht="28" customHeight="1" spans="1:22">
      <c r="A72" s="111"/>
      <c r="B72" s="111"/>
      <c r="C72" s="119"/>
      <c r="D72" s="111" t="s">
        <v>27</v>
      </c>
      <c r="E72" s="117" t="s">
        <v>27</v>
      </c>
      <c r="F72" s="111" t="s">
        <v>28</v>
      </c>
      <c r="G72" s="111" t="s">
        <v>129</v>
      </c>
      <c r="H72" s="112">
        <v>0.1</v>
      </c>
      <c r="I72" s="137">
        <v>0.031</v>
      </c>
      <c r="J72" s="112">
        <v>0.1</v>
      </c>
      <c r="K72" s="112">
        <v>0</v>
      </c>
      <c r="L72" s="138" t="s">
        <v>47</v>
      </c>
      <c r="M72" s="112">
        <v>0.1</v>
      </c>
      <c r="N72" s="112">
        <v>0.0024</v>
      </c>
      <c r="O72" s="139">
        <v>0</v>
      </c>
      <c r="P72" s="111"/>
      <c r="Q72" s="111" t="s">
        <v>32</v>
      </c>
      <c r="R72" s="111" t="s">
        <v>32</v>
      </c>
      <c r="S72" s="111" t="s">
        <v>32</v>
      </c>
      <c r="T72" s="111" t="s">
        <v>33</v>
      </c>
      <c r="U72" s="149">
        <f t="shared" si="1"/>
        <v>0</v>
      </c>
      <c r="V72" s="149"/>
    </row>
    <row r="73" s="78" customFormat="1" ht="28" customHeight="1" spans="1:22">
      <c r="A73" s="111"/>
      <c r="B73" s="111"/>
      <c r="C73" s="119"/>
      <c r="D73" s="111" t="s">
        <v>27</v>
      </c>
      <c r="E73" s="117" t="s">
        <v>27</v>
      </c>
      <c r="F73" s="111" t="s">
        <v>28</v>
      </c>
      <c r="G73" s="111" t="s">
        <v>130</v>
      </c>
      <c r="H73" s="112">
        <v>0.3</v>
      </c>
      <c r="I73" s="137">
        <v>0.027</v>
      </c>
      <c r="J73" s="112">
        <v>0</v>
      </c>
      <c r="K73" s="112">
        <v>0.1</v>
      </c>
      <c r="L73" s="138" t="s">
        <v>47</v>
      </c>
      <c r="M73" s="112">
        <v>0</v>
      </c>
      <c r="N73" s="112">
        <v>0.0014</v>
      </c>
      <c r="O73" s="139">
        <v>0.1</v>
      </c>
      <c r="P73" s="111"/>
      <c r="Q73" s="111" t="s">
        <v>26</v>
      </c>
      <c r="R73" s="111" t="s">
        <v>112</v>
      </c>
      <c r="S73" s="111" t="s">
        <v>113</v>
      </c>
      <c r="T73" s="111"/>
      <c r="U73" s="149">
        <f t="shared" si="1"/>
        <v>0</v>
      </c>
      <c r="V73" s="149"/>
    </row>
    <row r="74" s="78" customFormat="1" ht="28" customHeight="1" spans="1:22">
      <c r="A74" s="111"/>
      <c r="B74" s="111"/>
      <c r="C74" s="119"/>
      <c r="D74" s="111" t="s">
        <v>27</v>
      </c>
      <c r="E74" s="117" t="s">
        <v>27</v>
      </c>
      <c r="F74" s="111" t="s">
        <v>28</v>
      </c>
      <c r="G74" s="111" t="s">
        <v>130</v>
      </c>
      <c r="H74" s="112">
        <v>0.3</v>
      </c>
      <c r="I74" s="137">
        <v>0.027</v>
      </c>
      <c r="J74" s="112">
        <v>0</v>
      </c>
      <c r="K74" s="112">
        <v>0.1</v>
      </c>
      <c r="L74" s="138" t="s">
        <v>47</v>
      </c>
      <c r="M74" s="112">
        <v>0</v>
      </c>
      <c r="N74" s="112">
        <v>0.0014</v>
      </c>
      <c r="O74" s="139">
        <v>0.1</v>
      </c>
      <c r="P74" s="111"/>
      <c r="Q74" s="111" t="s">
        <v>26</v>
      </c>
      <c r="R74" s="111" t="s">
        <v>112</v>
      </c>
      <c r="S74" s="111" t="s">
        <v>113</v>
      </c>
      <c r="T74" s="111"/>
      <c r="U74" s="149">
        <f t="shared" si="1"/>
        <v>0</v>
      </c>
      <c r="V74" s="149"/>
    </row>
    <row r="75" s="78" customFormat="1" ht="28" customHeight="1" spans="1:22">
      <c r="A75" s="111"/>
      <c r="B75" s="111"/>
      <c r="C75" s="119"/>
      <c r="D75" s="111" t="s">
        <v>27</v>
      </c>
      <c r="E75" s="117" t="s">
        <v>27</v>
      </c>
      <c r="F75" s="111" t="s">
        <v>28</v>
      </c>
      <c r="G75" s="111" t="s">
        <v>131</v>
      </c>
      <c r="H75" s="112">
        <v>0.1</v>
      </c>
      <c r="I75" s="137">
        <v>0.029</v>
      </c>
      <c r="J75" s="112">
        <v>0</v>
      </c>
      <c r="K75" s="112">
        <v>0.1</v>
      </c>
      <c r="L75" s="138" t="s">
        <v>47</v>
      </c>
      <c r="M75" s="112">
        <v>0</v>
      </c>
      <c r="N75" s="112">
        <v>0.0007</v>
      </c>
      <c r="O75" s="139">
        <v>0.1</v>
      </c>
      <c r="P75" s="111"/>
      <c r="Q75" s="111" t="s">
        <v>32</v>
      </c>
      <c r="R75" s="111" t="s">
        <v>32</v>
      </c>
      <c r="S75" s="111" t="s">
        <v>32</v>
      </c>
      <c r="T75" s="111" t="s">
        <v>33</v>
      </c>
      <c r="U75" s="149">
        <f t="shared" si="1"/>
        <v>0</v>
      </c>
      <c r="V75" s="149"/>
    </row>
    <row r="76" s="78" customFormat="1" ht="28" customHeight="1" spans="1:22">
      <c r="A76" s="111"/>
      <c r="B76" s="111"/>
      <c r="C76" s="119"/>
      <c r="D76" s="111" t="s">
        <v>27</v>
      </c>
      <c r="E76" s="117" t="s">
        <v>27</v>
      </c>
      <c r="F76" s="111" t="s">
        <v>28</v>
      </c>
      <c r="G76" s="111" t="s">
        <v>132</v>
      </c>
      <c r="H76" s="112">
        <v>0.3</v>
      </c>
      <c r="I76" s="137">
        <v>0.025</v>
      </c>
      <c r="J76" s="112">
        <v>0</v>
      </c>
      <c r="K76" s="112">
        <v>0.1</v>
      </c>
      <c r="L76" s="138" t="s">
        <v>47</v>
      </c>
      <c r="M76" s="112">
        <v>0</v>
      </c>
      <c r="N76" s="112">
        <v>0.002</v>
      </c>
      <c r="O76" s="139">
        <v>0.1</v>
      </c>
      <c r="P76" s="111"/>
      <c r="Q76" s="111" t="s">
        <v>32</v>
      </c>
      <c r="R76" s="111" t="s">
        <v>32</v>
      </c>
      <c r="S76" s="111" t="s">
        <v>32</v>
      </c>
      <c r="T76" s="111" t="s">
        <v>33</v>
      </c>
      <c r="U76" s="149">
        <f t="shared" si="1"/>
        <v>0</v>
      </c>
      <c r="V76" s="149"/>
    </row>
    <row r="77" s="78" customFormat="1" ht="28" customHeight="1" spans="1:22">
      <c r="A77" s="111"/>
      <c r="B77" s="111"/>
      <c r="C77" s="119"/>
      <c r="D77" s="111" t="s">
        <v>27</v>
      </c>
      <c r="E77" s="117" t="s">
        <v>27</v>
      </c>
      <c r="F77" s="111" t="s">
        <v>28</v>
      </c>
      <c r="G77" s="111" t="s">
        <v>133</v>
      </c>
      <c r="H77" s="112">
        <v>0.2</v>
      </c>
      <c r="I77" s="137">
        <v>0.035</v>
      </c>
      <c r="J77" s="112">
        <v>0</v>
      </c>
      <c r="K77" s="112">
        <v>0.05</v>
      </c>
      <c r="L77" s="138" t="s">
        <v>47</v>
      </c>
      <c r="M77" s="112">
        <v>0.05</v>
      </c>
      <c r="N77" s="112">
        <v>0.0008</v>
      </c>
      <c r="O77" s="139">
        <v>0</v>
      </c>
      <c r="P77" s="111"/>
      <c r="Q77" s="111" t="s">
        <v>32</v>
      </c>
      <c r="R77" s="111" t="s">
        <v>32</v>
      </c>
      <c r="S77" s="111" t="s">
        <v>32</v>
      </c>
      <c r="T77" s="111" t="s">
        <v>33</v>
      </c>
      <c r="U77" s="149">
        <f t="shared" si="1"/>
        <v>0</v>
      </c>
      <c r="V77" s="149"/>
    </row>
    <row r="78" s="78" customFormat="1" ht="28" customHeight="1" spans="1:22">
      <c r="A78" s="111"/>
      <c r="B78" s="111"/>
      <c r="C78" s="119"/>
      <c r="D78" s="111" t="s">
        <v>27</v>
      </c>
      <c r="E78" s="117" t="s">
        <v>27</v>
      </c>
      <c r="F78" s="111" t="s">
        <v>28</v>
      </c>
      <c r="G78" s="111" t="s">
        <v>134</v>
      </c>
      <c r="H78" s="112">
        <v>0.2</v>
      </c>
      <c r="I78" s="137">
        <v>0.035</v>
      </c>
      <c r="J78" s="112">
        <v>0</v>
      </c>
      <c r="K78" s="112">
        <v>0.05</v>
      </c>
      <c r="L78" s="138" t="s">
        <v>47</v>
      </c>
      <c r="M78" s="112">
        <v>0.05</v>
      </c>
      <c r="N78" s="112">
        <v>0.0002</v>
      </c>
      <c r="O78" s="139">
        <v>0</v>
      </c>
      <c r="P78" s="111"/>
      <c r="Q78" s="111" t="s">
        <v>32</v>
      </c>
      <c r="R78" s="111" t="s">
        <v>32</v>
      </c>
      <c r="S78" s="111" t="s">
        <v>32</v>
      </c>
      <c r="T78" s="111" t="s">
        <v>33</v>
      </c>
      <c r="U78" s="149">
        <f t="shared" si="1"/>
        <v>0</v>
      </c>
      <c r="V78" s="149"/>
    </row>
    <row r="79" s="78" customFormat="1" ht="28" customHeight="1" spans="1:22">
      <c r="A79" s="111"/>
      <c r="B79" s="111"/>
      <c r="C79" s="120"/>
      <c r="D79" s="111" t="s">
        <v>27</v>
      </c>
      <c r="E79" s="117" t="s">
        <v>27</v>
      </c>
      <c r="F79" s="111" t="s">
        <v>28</v>
      </c>
      <c r="G79" s="152" t="s">
        <v>135</v>
      </c>
      <c r="H79" s="112">
        <v>0.2</v>
      </c>
      <c r="I79" s="137">
        <v>0.0299</v>
      </c>
      <c r="J79" s="112">
        <v>0</v>
      </c>
      <c r="K79" s="112">
        <v>0.1</v>
      </c>
      <c r="L79" s="138" t="s">
        <v>47</v>
      </c>
      <c r="M79" s="112">
        <v>0.1</v>
      </c>
      <c r="N79" s="112">
        <v>0.0001</v>
      </c>
      <c r="O79" s="139">
        <v>0</v>
      </c>
      <c r="P79" s="111"/>
      <c r="Q79" s="111" t="s">
        <v>32</v>
      </c>
      <c r="R79" s="111" t="s">
        <v>32</v>
      </c>
      <c r="S79" s="111" t="s">
        <v>32</v>
      </c>
      <c r="T79" s="111" t="s">
        <v>33</v>
      </c>
      <c r="U79" s="149">
        <f t="shared" si="1"/>
        <v>0</v>
      </c>
      <c r="V79" s="149"/>
    </row>
    <row r="80" s="89" customFormat="1" ht="28" customHeight="1" spans="1:22">
      <c r="A80" s="44"/>
      <c r="B80" s="44" t="s">
        <v>136</v>
      </c>
      <c r="C80" s="44"/>
      <c r="D80" s="44"/>
      <c r="E80" s="44"/>
      <c r="F80" s="111"/>
      <c r="G80" s="153"/>
      <c r="H80" s="116">
        <f>SUBTOTAL(9,H70:H79)</f>
        <v>2.2</v>
      </c>
      <c r="I80" s="141"/>
      <c r="J80" s="143">
        <f>SUBTOTAL(9,J70:J79)</f>
        <v>0.22</v>
      </c>
      <c r="K80" s="116">
        <f>SUBTOTAL(9,K70:K79)</f>
        <v>0.6</v>
      </c>
      <c r="L80" s="142"/>
      <c r="M80" s="116">
        <f>SUBTOTAL(9,M70:M79)</f>
        <v>0.42</v>
      </c>
      <c r="N80" s="116">
        <f>SUBTOTAL(9,N70:N79)</f>
        <v>0.0103</v>
      </c>
      <c r="O80" s="140">
        <f>SUBTOTAL(9,O70:O79)</f>
        <v>0.4</v>
      </c>
      <c r="P80" s="111"/>
      <c r="Q80" s="44"/>
      <c r="R80" s="44"/>
      <c r="S80" s="44"/>
      <c r="T80" s="44"/>
      <c r="U80" s="149">
        <f t="shared" si="1"/>
        <v>0</v>
      </c>
      <c r="V80" s="149"/>
    </row>
    <row r="81" s="78" customFormat="1" ht="28" customHeight="1" spans="1:22">
      <c r="A81" s="111">
        <v>8</v>
      </c>
      <c r="B81" s="111" t="s">
        <v>137</v>
      </c>
      <c r="C81" s="118">
        <v>3</v>
      </c>
      <c r="D81" s="111" t="s">
        <v>27</v>
      </c>
      <c r="E81" s="117" t="s">
        <v>138</v>
      </c>
      <c r="F81" s="111" t="s">
        <v>28</v>
      </c>
      <c r="G81" s="111" t="s">
        <v>139</v>
      </c>
      <c r="H81" s="112">
        <v>0.1</v>
      </c>
      <c r="I81" s="137">
        <v>0.039</v>
      </c>
      <c r="J81" s="112">
        <v>0.1</v>
      </c>
      <c r="K81" s="112">
        <v>0</v>
      </c>
      <c r="L81" s="138" t="s">
        <v>47</v>
      </c>
      <c r="M81" s="112">
        <v>0.1</v>
      </c>
      <c r="N81" s="112">
        <v>0.0030224998</v>
      </c>
      <c r="O81" s="139">
        <v>0</v>
      </c>
      <c r="P81" s="111"/>
      <c r="Q81" s="111" t="s">
        <v>32</v>
      </c>
      <c r="R81" s="111" t="s">
        <v>32</v>
      </c>
      <c r="S81" s="111" t="s">
        <v>32</v>
      </c>
      <c r="T81" s="111" t="s">
        <v>33</v>
      </c>
      <c r="U81" s="149">
        <f t="shared" si="1"/>
        <v>0</v>
      </c>
      <c r="V81" s="149"/>
    </row>
    <row r="82" s="78" customFormat="1" ht="28" customHeight="1" spans="1:22">
      <c r="A82" s="111"/>
      <c r="B82" s="111"/>
      <c r="C82" s="120"/>
      <c r="D82" s="111" t="s">
        <v>27</v>
      </c>
      <c r="E82" s="117" t="s">
        <v>138</v>
      </c>
      <c r="F82" s="111" t="s">
        <v>28</v>
      </c>
      <c r="G82" s="111" t="s">
        <v>131</v>
      </c>
      <c r="H82" s="112">
        <v>0.1</v>
      </c>
      <c r="I82" s="137">
        <v>0.031</v>
      </c>
      <c r="J82" s="112">
        <v>0</v>
      </c>
      <c r="K82" s="112">
        <v>0.1</v>
      </c>
      <c r="L82" s="138" t="s">
        <v>47</v>
      </c>
      <c r="M82" s="112">
        <v>0</v>
      </c>
      <c r="N82" s="112">
        <v>0.0007319444</v>
      </c>
      <c r="O82" s="139">
        <v>0.1</v>
      </c>
      <c r="P82" s="111"/>
      <c r="Q82" s="111" t="s">
        <v>32</v>
      </c>
      <c r="R82" s="111" t="s">
        <v>32</v>
      </c>
      <c r="S82" s="111" t="s">
        <v>32</v>
      </c>
      <c r="T82" s="111" t="s">
        <v>33</v>
      </c>
      <c r="U82" s="149">
        <f t="shared" si="1"/>
        <v>0</v>
      </c>
      <c r="V82" s="149"/>
    </row>
    <row r="83" s="89" customFormat="1" ht="28" customHeight="1" spans="1:22">
      <c r="A83" s="44"/>
      <c r="B83" s="44" t="s">
        <v>140</v>
      </c>
      <c r="C83" s="44"/>
      <c r="D83" s="44"/>
      <c r="E83" s="44"/>
      <c r="F83" s="111"/>
      <c r="G83" s="44"/>
      <c r="H83" s="116">
        <f>SUBTOTAL(9,H81:H82)</f>
        <v>0.2</v>
      </c>
      <c r="I83" s="141"/>
      <c r="J83" s="116">
        <f>SUBTOTAL(9,J81:J82)</f>
        <v>0.1</v>
      </c>
      <c r="K83" s="116">
        <f>SUBTOTAL(9,K81:K82)</f>
        <v>0.1</v>
      </c>
      <c r="L83" s="142"/>
      <c r="M83" s="143">
        <f>SUBTOTAL(9,M81:M82)</f>
        <v>0.1</v>
      </c>
      <c r="N83" s="116">
        <f>SUBTOTAL(9,N81:N82)</f>
        <v>0.0037544442</v>
      </c>
      <c r="O83" s="140">
        <f>SUBTOTAL(9,O81:O82)</f>
        <v>0.1</v>
      </c>
      <c r="P83" s="111"/>
      <c r="Q83" s="44"/>
      <c r="R83" s="44"/>
      <c r="S83" s="44"/>
      <c r="T83" s="44"/>
      <c r="U83" s="149">
        <f t="shared" si="1"/>
        <v>0</v>
      </c>
      <c r="V83" s="149"/>
    </row>
    <row r="84" s="82" customFormat="1" ht="28" customHeight="1" spans="1:22">
      <c r="A84" s="111">
        <v>9</v>
      </c>
      <c r="B84" s="118" t="s">
        <v>141</v>
      </c>
      <c r="C84" s="111">
        <v>2</v>
      </c>
      <c r="D84" s="111" t="s">
        <v>27</v>
      </c>
      <c r="E84" s="111" t="s">
        <v>27</v>
      </c>
      <c r="F84" s="111" t="s">
        <v>28</v>
      </c>
      <c r="G84" s="111" t="s">
        <v>142</v>
      </c>
      <c r="H84" s="113">
        <v>0.12</v>
      </c>
      <c r="I84" s="158">
        <v>0.0385</v>
      </c>
      <c r="J84" s="112">
        <v>0.077285</v>
      </c>
      <c r="K84" s="112">
        <v>0</v>
      </c>
      <c r="L84" s="138" t="s">
        <v>47</v>
      </c>
      <c r="M84" s="139">
        <v>0.077285</v>
      </c>
      <c r="N84" s="159">
        <v>0.01094</v>
      </c>
      <c r="O84" s="139">
        <v>0</v>
      </c>
      <c r="P84" s="111"/>
      <c r="Q84" s="111" t="s">
        <v>26</v>
      </c>
      <c r="R84" s="111" t="s">
        <v>112</v>
      </c>
      <c r="S84" s="111" t="s">
        <v>113</v>
      </c>
      <c r="T84" s="111"/>
      <c r="U84" s="149">
        <f t="shared" si="1"/>
        <v>0</v>
      </c>
      <c r="V84" s="149"/>
    </row>
    <row r="85" s="83" customFormat="1" ht="21" customHeight="1" spans="1:22">
      <c r="A85" s="111"/>
      <c r="B85" s="119"/>
      <c r="C85" s="111"/>
      <c r="D85" s="111" t="s">
        <v>27</v>
      </c>
      <c r="E85" s="111" t="s">
        <v>27</v>
      </c>
      <c r="F85" s="111" t="s">
        <v>28</v>
      </c>
      <c r="G85" s="111" t="s">
        <v>143</v>
      </c>
      <c r="H85" s="115"/>
      <c r="I85" s="160"/>
      <c r="J85" s="112">
        <v>0.018798</v>
      </c>
      <c r="K85" s="112">
        <v>0</v>
      </c>
      <c r="L85" s="138" t="s">
        <v>47</v>
      </c>
      <c r="M85" s="139">
        <v>0.018798</v>
      </c>
      <c r="N85" s="161"/>
      <c r="O85" s="139">
        <v>0</v>
      </c>
      <c r="P85" s="111"/>
      <c r="Q85" s="111" t="s">
        <v>26</v>
      </c>
      <c r="R85" s="111" t="s">
        <v>112</v>
      </c>
      <c r="S85" s="111" t="s">
        <v>113</v>
      </c>
      <c r="T85" s="111"/>
      <c r="U85" s="149">
        <f t="shared" si="1"/>
        <v>0</v>
      </c>
      <c r="V85" s="149"/>
    </row>
    <row r="86" s="83" customFormat="1" ht="23" customHeight="1" spans="1:22">
      <c r="A86" s="111"/>
      <c r="B86" s="119"/>
      <c r="C86" s="111"/>
      <c r="D86" s="111" t="s">
        <v>27</v>
      </c>
      <c r="E86" s="111" t="s">
        <v>27</v>
      </c>
      <c r="F86" s="111" t="s">
        <v>28</v>
      </c>
      <c r="G86" s="111" t="s">
        <v>144</v>
      </c>
      <c r="H86" s="113">
        <v>0.1</v>
      </c>
      <c r="I86" s="158">
        <v>0.0365</v>
      </c>
      <c r="J86" s="112">
        <v>0.078928</v>
      </c>
      <c r="K86" s="112">
        <v>0</v>
      </c>
      <c r="L86" s="138" t="s">
        <v>47</v>
      </c>
      <c r="M86" s="139">
        <v>0.078928</v>
      </c>
      <c r="N86" s="161"/>
      <c r="O86" s="139">
        <v>0</v>
      </c>
      <c r="P86" s="111"/>
      <c r="Q86" s="111" t="s">
        <v>32</v>
      </c>
      <c r="R86" s="111" t="s">
        <v>145</v>
      </c>
      <c r="S86" s="111" t="s">
        <v>32</v>
      </c>
      <c r="T86" s="111"/>
      <c r="U86" s="149">
        <f t="shared" si="1"/>
        <v>0</v>
      </c>
      <c r="V86" s="149"/>
    </row>
    <row r="87" s="83" customFormat="1" ht="23" customHeight="1" spans="1:22">
      <c r="A87" s="111"/>
      <c r="B87" s="119"/>
      <c r="C87" s="111"/>
      <c r="D87" s="111" t="s">
        <v>27</v>
      </c>
      <c r="E87" s="111" t="s">
        <v>27</v>
      </c>
      <c r="F87" s="111" t="s">
        <v>28</v>
      </c>
      <c r="G87" s="111" t="s">
        <v>146</v>
      </c>
      <c r="H87" s="115"/>
      <c r="I87" s="160"/>
      <c r="J87" s="112">
        <v>0.021072</v>
      </c>
      <c r="K87" s="112">
        <v>0</v>
      </c>
      <c r="L87" s="138" t="s">
        <v>47</v>
      </c>
      <c r="M87" s="139">
        <v>0.021072</v>
      </c>
      <c r="N87" s="161"/>
      <c r="O87" s="139">
        <v>0</v>
      </c>
      <c r="P87" s="111"/>
      <c r="Q87" s="111" t="s">
        <v>32</v>
      </c>
      <c r="R87" s="111" t="s">
        <v>145</v>
      </c>
      <c r="S87" s="111" t="s">
        <v>32</v>
      </c>
      <c r="T87" s="111"/>
      <c r="U87" s="149">
        <f t="shared" si="1"/>
        <v>0</v>
      </c>
      <c r="V87" s="149"/>
    </row>
    <row r="88" s="83" customFormat="1" ht="23" customHeight="1" spans="1:22">
      <c r="A88" s="111"/>
      <c r="B88" s="119"/>
      <c r="C88" s="111"/>
      <c r="D88" s="111" t="s">
        <v>27</v>
      </c>
      <c r="E88" s="111" t="s">
        <v>27</v>
      </c>
      <c r="F88" s="111" t="s">
        <v>28</v>
      </c>
      <c r="G88" s="111" t="s">
        <v>147</v>
      </c>
      <c r="H88" s="112">
        <v>0.1</v>
      </c>
      <c r="I88" s="137">
        <v>0.0385</v>
      </c>
      <c r="J88" s="112">
        <v>0.1</v>
      </c>
      <c r="K88" s="112">
        <v>0</v>
      </c>
      <c r="L88" s="138" t="s">
        <v>47</v>
      </c>
      <c r="M88" s="139">
        <v>0.1</v>
      </c>
      <c r="N88" s="161"/>
      <c r="O88" s="139">
        <v>0</v>
      </c>
      <c r="P88" s="111"/>
      <c r="Q88" s="111" t="s">
        <v>32</v>
      </c>
      <c r="R88" s="111" t="s">
        <v>32</v>
      </c>
      <c r="S88" s="111" t="s">
        <v>32</v>
      </c>
      <c r="T88" s="111" t="s">
        <v>33</v>
      </c>
      <c r="U88" s="149">
        <f t="shared" si="1"/>
        <v>0</v>
      </c>
      <c r="V88" s="149"/>
    </row>
    <row r="89" s="83" customFormat="1" ht="23" customHeight="1" spans="1:22">
      <c r="A89" s="111"/>
      <c r="B89" s="119"/>
      <c r="C89" s="111"/>
      <c r="D89" s="111" t="s">
        <v>27</v>
      </c>
      <c r="E89" s="111" t="s">
        <v>27</v>
      </c>
      <c r="F89" s="111" t="s">
        <v>28</v>
      </c>
      <c r="G89" s="111" t="s">
        <v>148</v>
      </c>
      <c r="H89" s="112">
        <v>0.1</v>
      </c>
      <c r="I89" s="137">
        <v>0.0385</v>
      </c>
      <c r="J89" s="112">
        <v>0</v>
      </c>
      <c r="K89" s="112">
        <v>0.1</v>
      </c>
      <c r="L89" s="138" t="s">
        <v>47</v>
      </c>
      <c r="M89" s="139">
        <v>0.1</v>
      </c>
      <c r="N89" s="161"/>
      <c r="O89" s="139">
        <v>0</v>
      </c>
      <c r="P89" s="111"/>
      <c r="Q89" s="111" t="s">
        <v>26</v>
      </c>
      <c r="R89" s="111" t="s">
        <v>112</v>
      </c>
      <c r="S89" s="111" t="s">
        <v>113</v>
      </c>
      <c r="T89" s="111"/>
      <c r="U89" s="149">
        <f t="shared" si="1"/>
        <v>0</v>
      </c>
      <c r="V89" s="149"/>
    </row>
    <row r="90" s="83" customFormat="1" ht="23" customHeight="1" spans="1:22">
      <c r="A90" s="111"/>
      <c r="B90" s="119"/>
      <c r="C90" s="111"/>
      <c r="D90" s="111" t="s">
        <v>27</v>
      </c>
      <c r="E90" s="111" t="s">
        <v>27</v>
      </c>
      <c r="F90" s="111" t="s">
        <v>28</v>
      </c>
      <c r="G90" s="111" t="s">
        <v>149</v>
      </c>
      <c r="H90" s="112">
        <v>0.1</v>
      </c>
      <c r="I90" s="137">
        <v>0.0365</v>
      </c>
      <c r="J90" s="112">
        <v>0</v>
      </c>
      <c r="K90" s="112">
        <v>0.03</v>
      </c>
      <c r="L90" s="138" t="s">
        <v>47</v>
      </c>
      <c r="M90" s="139">
        <v>0.03</v>
      </c>
      <c r="N90" s="162"/>
      <c r="O90" s="139">
        <v>0</v>
      </c>
      <c r="P90" s="111"/>
      <c r="Q90" s="111" t="s">
        <v>32</v>
      </c>
      <c r="R90" s="111" t="s">
        <v>32</v>
      </c>
      <c r="S90" s="111" t="s">
        <v>32</v>
      </c>
      <c r="T90" s="111" t="s">
        <v>33</v>
      </c>
      <c r="U90" s="149">
        <f t="shared" si="1"/>
        <v>0</v>
      </c>
      <c r="V90" s="149"/>
    </row>
    <row r="91" s="83" customFormat="1" ht="23" customHeight="1" spans="1:22">
      <c r="A91" s="111"/>
      <c r="B91" s="119"/>
      <c r="C91" s="111"/>
      <c r="D91" s="111" t="s">
        <v>27</v>
      </c>
      <c r="E91" s="111" t="s">
        <v>27</v>
      </c>
      <c r="F91" s="111" t="s">
        <v>28</v>
      </c>
      <c r="G91" s="111" t="s">
        <v>150</v>
      </c>
      <c r="H91" s="113">
        <v>0.14</v>
      </c>
      <c r="I91" s="158">
        <v>0.029</v>
      </c>
      <c r="J91" s="112">
        <v>0</v>
      </c>
      <c r="K91" s="112">
        <v>0.04062694</v>
      </c>
      <c r="L91" s="138" t="s">
        <v>47</v>
      </c>
      <c r="M91" s="139">
        <v>0</v>
      </c>
      <c r="N91" s="159">
        <v>0.0086</v>
      </c>
      <c r="O91" s="139">
        <v>0.04062694</v>
      </c>
      <c r="P91" s="111"/>
      <c r="Q91" s="111" t="s">
        <v>26</v>
      </c>
      <c r="R91" s="111" t="s">
        <v>112</v>
      </c>
      <c r="S91" s="111" t="s">
        <v>113</v>
      </c>
      <c r="T91" s="111"/>
      <c r="U91" s="149">
        <f t="shared" si="1"/>
        <v>0</v>
      </c>
      <c r="V91" s="149"/>
    </row>
    <row r="92" s="83" customFormat="1" ht="23" customHeight="1" spans="1:22">
      <c r="A92" s="111"/>
      <c r="B92" s="119"/>
      <c r="C92" s="111"/>
      <c r="D92" s="111" t="s">
        <v>27</v>
      </c>
      <c r="E92" s="111" t="s">
        <v>27</v>
      </c>
      <c r="F92" s="111" t="s">
        <v>28</v>
      </c>
      <c r="G92" s="111" t="s">
        <v>151</v>
      </c>
      <c r="H92" s="115"/>
      <c r="I92" s="160"/>
      <c r="J92" s="112">
        <v>0</v>
      </c>
      <c r="K92" s="112">
        <v>0.08</v>
      </c>
      <c r="L92" s="138" t="s">
        <v>47</v>
      </c>
      <c r="M92" s="139">
        <v>0</v>
      </c>
      <c r="N92" s="161"/>
      <c r="O92" s="139">
        <v>0.08</v>
      </c>
      <c r="P92" s="111"/>
      <c r="Q92" s="111" t="s">
        <v>26</v>
      </c>
      <c r="R92" s="111" t="s">
        <v>112</v>
      </c>
      <c r="S92" s="111" t="s">
        <v>113</v>
      </c>
      <c r="T92" s="111"/>
      <c r="U92" s="149">
        <f t="shared" si="1"/>
        <v>0</v>
      </c>
      <c r="V92" s="149"/>
    </row>
    <row r="93" s="83" customFormat="1" ht="28" customHeight="1" spans="1:22">
      <c r="A93" s="111"/>
      <c r="B93" s="119"/>
      <c r="C93" s="111"/>
      <c r="D93" s="111" t="s">
        <v>27</v>
      </c>
      <c r="E93" s="111" t="s">
        <v>27</v>
      </c>
      <c r="F93" s="111" t="s">
        <v>28</v>
      </c>
      <c r="G93" s="111" t="s">
        <v>152</v>
      </c>
      <c r="H93" s="113">
        <v>0.3</v>
      </c>
      <c r="I93" s="137">
        <v>0.029</v>
      </c>
      <c r="J93" s="112">
        <v>0</v>
      </c>
      <c r="K93" s="112">
        <v>0.185</v>
      </c>
      <c r="L93" s="138" t="s">
        <v>47</v>
      </c>
      <c r="M93" s="139">
        <v>0</v>
      </c>
      <c r="N93" s="161"/>
      <c r="O93" s="139">
        <v>0.185</v>
      </c>
      <c r="P93" s="111"/>
      <c r="Q93" s="111" t="s">
        <v>26</v>
      </c>
      <c r="R93" s="111" t="s">
        <v>112</v>
      </c>
      <c r="S93" s="111" t="s">
        <v>113</v>
      </c>
      <c r="T93" s="111"/>
      <c r="U93" s="149">
        <f t="shared" si="1"/>
        <v>0</v>
      </c>
      <c r="V93" s="149"/>
    </row>
    <row r="94" s="83" customFormat="1" ht="29" customHeight="1" spans="1:22">
      <c r="A94" s="111"/>
      <c r="B94" s="119"/>
      <c r="C94" s="111"/>
      <c r="D94" s="111" t="s">
        <v>27</v>
      </c>
      <c r="E94" s="111" t="s">
        <v>27</v>
      </c>
      <c r="F94" s="111" t="s">
        <v>28</v>
      </c>
      <c r="G94" s="111" t="s">
        <v>153</v>
      </c>
      <c r="H94" s="115"/>
      <c r="I94" s="137">
        <v>0.0315</v>
      </c>
      <c r="J94" s="112">
        <v>0</v>
      </c>
      <c r="K94" s="112">
        <v>0.115</v>
      </c>
      <c r="L94" s="138" t="s">
        <v>47</v>
      </c>
      <c r="M94" s="139">
        <v>0</v>
      </c>
      <c r="N94" s="161"/>
      <c r="O94" s="139">
        <v>0.115</v>
      </c>
      <c r="P94" s="111"/>
      <c r="Q94" s="111" t="s">
        <v>26</v>
      </c>
      <c r="R94" s="111" t="s">
        <v>112</v>
      </c>
      <c r="S94" s="111" t="s">
        <v>113</v>
      </c>
      <c r="T94" s="111"/>
      <c r="U94" s="149">
        <f t="shared" si="1"/>
        <v>0</v>
      </c>
      <c r="V94" s="149"/>
    </row>
    <row r="95" s="83" customFormat="1" ht="34" customHeight="1" spans="1:22">
      <c r="A95" s="111"/>
      <c r="B95" s="119"/>
      <c r="C95" s="111"/>
      <c r="D95" s="111" t="s">
        <v>27</v>
      </c>
      <c r="E95" s="111" t="s">
        <v>27</v>
      </c>
      <c r="F95" s="111" t="s">
        <v>28</v>
      </c>
      <c r="G95" s="111" t="s">
        <v>154</v>
      </c>
      <c r="H95" s="112">
        <v>0.1</v>
      </c>
      <c r="I95" s="137">
        <v>0.029</v>
      </c>
      <c r="J95" s="112">
        <v>0</v>
      </c>
      <c r="K95" s="112">
        <v>0.1</v>
      </c>
      <c r="L95" s="138" t="s">
        <v>47</v>
      </c>
      <c r="M95" s="139">
        <v>0</v>
      </c>
      <c r="N95" s="161"/>
      <c r="O95" s="139">
        <v>0.1</v>
      </c>
      <c r="P95" s="111"/>
      <c r="Q95" s="111" t="s">
        <v>32</v>
      </c>
      <c r="R95" s="111" t="s">
        <v>145</v>
      </c>
      <c r="S95" s="111" t="s">
        <v>32</v>
      </c>
      <c r="T95" s="111"/>
      <c r="U95" s="149">
        <f t="shared" si="1"/>
        <v>0</v>
      </c>
      <c r="V95" s="149"/>
    </row>
    <row r="96" s="83" customFormat="1" ht="34" customHeight="1" spans="1:22">
      <c r="A96" s="111"/>
      <c r="B96" s="119"/>
      <c r="C96" s="111"/>
      <c r="D96" s="111" t="s">
        <v>27</v>
      </c>
      <c r="E96" s="111" t="s">
        <v>27</v>
      </c>
      <c r="F96" s="111" t="s">
        <v>28</v>
      </c>
      <c r="G96" s="111" t="s">
        <v>131</v>
      </c>
      <c r="H96" s="113">
        <v>0.3</v>
      </c>
      <c r="I96" s="158">
        <v>0.028</v>
      </c>
      <c r="J96" s="112">
        <v>0</v>
      </c>
      <c r="K96" s="112">
        <v>0.0966752</v>
      </c>
      <c r="L96" s="138" t="s">
        <v>47</v>
      </c>
      <c r="M96" s="139">
        <v>0</v>
      </c>
      <c r="N96" s="161"/>
      <c r="O96" s="139">
        <v>0.0966752</v>
      </c>
      <c r="P96" s="111"/>
      <c r="Q96" s="111" t="s">
        <v>26</v>
      </c>
      <c r="R96" s="111" t="s">
        <v>112</v>
      </c>
      <c r="S96" s="111" t="s">
        <v>113</v>
      </c>
      <c r="T96" s="111"/>
      <c r="U96" s="149">
        <f t="shared" si="1"/>
        <v>0</v>
      </c>
      <c r="V96" s="149"/>
    </row>
    <row r="97" s="83" customFormat="1" ht="28" customHeight="1" spans="1:22">
      <c r="A97" s="111"/>
      <c r="B97" s="119"/>
      <c r="C97" s="111"/>
      <c r="D97" s="111" t="s">
        <v>27</v>
      </c>
      <c r="E97" s="111" t="s">
        <v>27</v>
      </c>
      <c r="F97" s="111" t="s">
        <v>28</v>
      </c>
      <c r="G97" s="111" t="s">
        <v>155</v>
      </c>
      <c r="H97" s="115"/>
      <c r="I97" s="160"/>
      <c r="J97" s="112">
        <v>0</v>
      </c>
      <c r="K97" s="112">
        <v>0.2033248</v>
      </c>
      <c r="L97" s="138" t="s">
        <v>47</v>
      </c>
      <c r="M97" s="139">
        <v>0</v>
      </c>
      <c r="N97" s="162"/>
      <c r="O97" s="139">
        <v>0.2033248</v>
      </c>
      <c r="P97" s="111"/>
      <c r="Q97" s="111" t="s">
        <v>26</v>
      </c>
      <c r="R97" s="111" t="s">
        <v>112</v>
      </c>
      <c r="S97" s="111" t="s">
        <v>113</v>
      </c>
      <c r="T97" s="111"/>
      <c r="U97" s="149">
        <f t="shared" si="1"/>
        <v>0</v>
      </c>
      <c r="V97" s="149"/>
    </row>
    <row r="98" s="85" customFormat="1" ht="28" customHeight="1" spans="1:22">
      <c r="A98" s="111"/>
      <c r="B98" s="44" t="s">
        <v>156</v>
      </c>
      <c r="C98" s="44"/>
      <c r="D98" s="44"/>
      <c r="E98" s="44"/>
      <c r="F98" s="111"/>
      <c r="G98" s="44"/>
      <c r="H98" s="116">
        <f>SUBTOTAL(9,H84:H97)</f>
        <v>1.36</v>
      </c>
      <c r="I98" s="163"/>
      <c r="J98" s="116">
        <f>SUBTOTAL(9,J84:J97)</f>
        <v>0.296083</v>
      </c>
      <c r="K98" s="164">
        <f>SUBTOTAL(9,K84:K97)</f>
        <v>0.95062694</v>
      </c>
      <c r="L98" s="165"/>
      <c r="M98" s="165">
        <f>SUBTOTAL(9,M84:M97)</f>
        <v>0.426083</v>
      </c>
      <c r="N98" s="165">
        <f>SUBTOTAL(9,N84:N97)</f>
        <v>0.01954</v>
      </c>
      <c r="O98" s="166">
        <f>SUBTOTAL(9,O84:O97)</f>
        <v>0.82062694</v>
      </c>
      <c r="P98" s="111"/>
      <c r="Q98" s="44"/>
      <c r="R98" s="44"/>
      <c r="S98" s="44"/>
      <c r="T98" s="44"/>
      <c r="U98" s="149">
        <f t="shared" si="1"/>
        <v>0</v>
      </c>
      <c r="V98" s="149"/>
    </row>
    <row r="99" s="83" customFormat="1" ht="28" customHeight="1" spans="1:22">
      <c r="A99" s="111">
        <v>10</v>
      </c>
      <c r="B99" s="111" t="s">
        <v>157</v>
      </c>
      <c r="C99" s="118">
        <v>3</v>
      </c>
      <c r="D99" s="111" t="s">
        <v>27</v>
      </c>
      <c r="E99" s="111" t="s">
        <v>27</v>
      </c>
      <c r="F99" s="111" t="s">
        <v>28</v>
      </c>
      <c r="G99" s="111" t="s">
        <v>158</v>
      </c>
      <c r="H99" s="112">
        <v>0.2</v>
      </c>
      <c r="I99" s="137">
        <v>0.029</v>
      </c>
      <c r="J99" s="112">
        <v>0</v>
      </c>
      <c r="K99" s="112">
        <v>0.0349</v>
      </c>
      <c r="L99" s="138" t="s">
        <v>47</v>
      </c>
      <c r="M99" s="112">
        <v>0</v>
      </c>
      <c r="N99" s="112">
        <f>(5*0.029*2000/365)/10000</f>
        <v>7.94520547945206e-5</v>
      </c>
      <c r="O99" s="139">
        <f>J99+K99-M99</f>
        <v>0.0349</v>
      </c>
      <c r="P99" s="111"/>
      <c r="Q99" s="111" t="s">
        <v>26</v>
      </c>
      <c r="R99" s="111" t="s">
        <v>112</v>
      </c>
      <c r="S99" s="111" t="s">
        <v>113</v>
      </c>
      <c r="T99" s="111"/>
      <c r="U99" s="149">
        <f t="shared" si="1"/>
        <v>0</v>
      </c>
      <c r="V99" s="149"/>
    </row>
    <row r="100" s="83" customFormat="1" ht="28" customHeight="1" spans="1:22">
      <c r="A100" s="111"/>
      <c r="B100" s="111"/>
      <c r="C100" s="120"/>
      <c r="D100" s="111" t="s">
        <v>27</v>
      </c>
      <c r="E100" s="111" t="s">
        <v>27</v>
      </c>
      <c r="F100" s="111" t="s">
        <v>28</v>
      </c>
      <c r="G100" s="111" t="s">
        <v>159</v>
      </c>
      <c r="H100" s="112">
        <v>0.1</v>
      </c>
      <c r="I100" s="137">
        <v>0.029</v>
      </c>
      <c r="J100" s="112">
        <v>0</v>
      </c>
      <c r="K100" s="112">
        <v>0.1</v>
      </c>
      <c r="L100" s="138" t="s">
        <v>47</v>
      </c>
      <c r="M100" s="112">
        <v>0</v>
      </c>
      <c r="N100" s="112">
        <f>(15*0.029*1000/365)/10000</f>
        <v>0.000119178082191781</v>
      </c>
      <c r="O100" s="139">
        <v>0.1</v>
      </c>
      <c r="P100" s="111"/>
      <c r="Q100" s="111" t="s">
        <v>26</v>
      </c>
      <c r="R100" s="111" t="s">
        <v>112</v>
      </c>
      <c r="S100" s="111" t="s">
        <v>113</v>
      </c>
      <c r="T100" s="111"/>
      <c r="U100" s="149">
        <f t="shared" si="1"/>
        <v>0</v>
      </c>
      <c r="V100" s="149"/>
    </row>
    <row r="101" s="85" customFormat="1" ht="28" customHeight="1" spans="1:22">
      <c r="A101" s="44"/>
      <c r="B101" s="44" t="s">
        <v>160</v>
      </c>
      <c r="C101" s="44"/>
      <c r="D101" s="44"/>
      <c r="E101" s="44"/>
      <c r="F101" s="111"/>
      <c r="G101" s="44"/>
      <c r="H101" s="116">
        <f>SUBTOTAL(9,H99:H100)</f>
        <v>0.3</v>
      </c>
      <c r="I101" s="141"/>
      <c r="J101" s="116">
        <f>SUBTOTAL(9,J99:J100)</f>
        <v>0</v>
      </c>
      <c r="K101" s="116">
        <f>SUBTOTAL(9,K99:K100)</f>
        <v>0.1349</v>
      </c>
      <c r="L101" s="142"/>
      <c r="M101" s="116">
        <f>SUBTOTAL(9,M99:M100)</f>
        <v>0</v>
      </c>
      <c r="N101" s="116">
        <f>SUBTOTAL(9,N99:N100)</f>
        <v>0.000198630136986301</v>
      </c>
      <c r="O101" s="140">
        <f>SUBTOTAL(9,O99:O100)</f>
        <v>0.1349</v>
      </c>
      <c r="P101" s="111"/>
      <c r="Q101" s="44"/>
      <c r="R101" s="44"/>
      <c r="S101" s="44"/>
      <c r="T101" s="44"/>
      <c r="U101" s="149">
        <f t="shared" si="1"/>
        <v>0</v>
      </c>
      <c r="V101" s="149"/>
    </row>
    <row r="102" s="82" customFormat="1" ht="28" customHeight="1" spans="1:22">
      <c r="A102" s="111">
        <v>11</v>
      </c>
      <c r="B102" s="111" t="s">
        <v>161</v>
      </c>
      <c r="C102" s="118">
        <v>2</v>
      </c>
      <c r="D102" s="111" t="s">
        <v>27</v>
      </c>
      <c r="E102" s="111" t="s">
        <v>27</v>
      </c>
      <c r="F102" s="111" t="s">
        <v>28</v>
      </c>
      <c r="G102" s="111" t="s">
        <v>162</v>
      </c>
      <c r="H102" s="112">
        <v>0.6</v>
      </c>
      <c r="I102" s="137">
        <v>0.03</v>
      </c>
      <c r="J102" s="112">
        <v>0.6</v>
      </c>
      <c r="K102" s="112">
        <v>0.6</v>
      </c>
      <c r="L102" s="138" t="s">
        <v>47</v>
      </c>
      <c r="M102" s="112">
        <v>0.6</v>
      </c>
      <c r="N102" s="112">
        <v>0.017</v>
      </c>
      <c r="O102" s="139">
        <v>0.6</v>
      </c>
      <c r="P102" s="111"/>
      <c r="Q102" s="111" t="s">
        <v>26</v>
      </c>
      <c r="R102" s="111" t="s">
        <v>112</v>
      </c>
      <c r="S102" s="111" t="s">
        <v>163</v>
      </c>
      <c r="T102" s="111"/>
      <c r="U102" s="149">
        <f t="shared" si="1"/>
        <v>0</v>
      </c>
      <c r="V102" s="149"/>
    </row>
    <row r="103" s="83" customFormat="1" ht="28" customHeight="1" spans="1:22">
      <c r="A103" s="111"/>
      <c r="B103" s="111"/>
      <c r="C103" s="119"/>
      <c r="D103" s="111" t="s">
        <v>27</v>
      </c>
      <c r="E103" s="111" t="s">
        <v>27</v>
      </c>
      <c r="F103" s="111" t="s">
        <v>28</v>
      </c>
      <c r="G103" s="111" t="s">
        <v>164</v>
      </c>
      <c r="H103" s="112">
        <v>1.05</v>
      </c>
      <c r="I103" s="137">
        <v>0.024</v>
      </c>
      <c r="J103" s="112">
        <v>0</v>
      </c>
      <c r="K103" s="112">
        <v>0.1</v>
      </c>
      <c r="L103" s="138" t="s">
        <v>47</v>
      </c>
      <c r="M103" s="112">
        <v>0</v>
      </c>
      <c r="N103" s="112">
        <v>0.0006133334</v>
      </c>
      <c r="O103" s="139">
        <v>0.1</v>
      </c>
      <c r="P103" s="111"/>
      <c r="Q103" s="111" t="s">
        <v>26</v>
      </c>
      <c r="R103" s="111" t="s">
        <v>112</v>
      </c>
      <c r="S103" s="111" t="s">
        <v>163</v>
      </c>
      <c r="T103" s="111"/>
      <c r="U103" s="149">
        <f t="shared" si="1"/>
        <v>0</v>
      </c>
      <c r="V103" s="149"/>
    </row>
    <row r="104" s="83" customFormat="1" ht="28" customHeight="1" spans="1:22">
      <c r="A104" s="111"/>
      <c r="B104" s="111"/>
      <c r="C104" s="120"/>
      <c r="D104" s="111" t="s">
        <v>27</v>
      </c>
      <c r="E104" s="111" t="s">
        <v>27</v>
      </c>
      <c r="F104" s="111" t="s">
        <v>28</v>
      </c>
      <c r="G104" s="111" t="s">
        <v>165</v>
      </c>
      <c r="H104" s="112">
        <v>0.18</v>
      </c>
      <c r="I104" s="137">
        <v>0.04</v>
      </c>
      <c r="J104" s="112">
        <v>0.18</v>
      </c>
      <c r="K104" s="112">
        <v>0</v>
      </c>
      <c r="L104" s="138" t="s">
        <v>47</v>
      </c>
      <c r="M104" s="112">
        <v>0.18</v>
      </c>
      <c r="N104" s="112">
        <v>0.0032</v>
      </c>
      <c r="O104" s="139">
        <v>0</v>
      </c>
      <c r="P104" s="111"/>
      <c r="Q104" s="111" t="s">
        <v>32</v>
      </c>
      <c r="R104" s="111" t="s">
        <v>32</v>
      </c>
      <c r="S104" s="111" t="s">
        <v>32</v>
      </c>
      <c r="T104" s="111" t="s">
        <v>33</v>
      </c>
      <c r="U104" s="149">
        <f t="shared" si="1"/>
        <v>0</v>
      </c>
      <c r="V104" s="149"/>
    </row>
    <row r="105" s="85" customFormat="1" ht="28" customHeight="1" spans="1:22">
      <c r="A105" s="44"/>
      <c r="B105" s="44" t="s">
        <v>166</v>
      </c>
      <c r="C105" s="44"/>
      <c r="D105" s="44"/>
      <c r="E105" s="44"/>
      <c r="F105" s="111"/>
      <c r="G105" s="44"/>
      <c r="H105" s="116">
        <f>SUBTOTAL(9,H102:H104)</f>
        <v>1.83</v>
      </c>
      <c r="I105" s="141"/>
      <c r="J105" s="116">
        <f>SUBTOTAL(9,J102:J104)</f>
        <v>0.78</v>
      </c>
      <c r="K105" s="44">
        <f>SUBTOTAL(9,K102:K104)</f>
        <v>0.7</v>
      </c>
      <c r="L105" s="142"/>
      <c r="M105" s="116">
        <f>SUBTOTAL(9,M102:M104)</f>
        <v>0.78</v>
      </c>
      <c r="N105" s="116">
        <f>SUBTOTAL(9,N102:N104)</f>
        <v>0.0208133334</v>
      </c>
      <c r="O105" s="140">
        <f>SUBTOTAL(9,O102:O104)</f>
        <v>0.7</v>
      </c>
      <c r="P105" s="111"/>
      <c r="Q105" s="44"/>
      <c r="R105" s="44"/>
      <c r="S105" s="44"/>
      <c r="T105" s="44"/>
      <c r="U105" s="149">
        <f t="shared" si="1"/>
        <v>0</v>
      </c>
      <c r="V105" s="149"/>
    </row>
    <row r="106" s="83" customFormat="1" ht="28" customHeight="1" spans="1:22">
      <c r="A106" s="111">
        <v>12</v>
      </c>
      <c r="B106" s="111" t="s">
        <v>167</v>
      </c>
      <c r="C106" s="111">
        <v>3</v>
      </c>
      <c r="D106" s="111" t="s">
        <v>27</v>
      </c>
      <c r="E106" s="111" t="s">
        <v>27</v>
      </c>
      <c r="F106" s="111" t="s">
        <v>28</v>
      </c>
      <c r="G106" s="111" t="s">
        <v>168</v>
      </c>
      <c r="H106" s="112">
        <v>0.1</v>
      </c>
      <c r="I106" s="137">
        <v>0.026</v>
      </c>
      <c r="J106" s="112">
        <v>0.1</v>
      </c>
      <c r="K106" s="112">
        <v>0.1</v>
      </c>
      <c r="L106" s="138" t="s">
        <v>47</v>
      </c>
      <c r="M106" s="112">
        <v>0.1</v>
      </c>
      <c r="N106" s="112">
        <v>0.0028501389</v>
      </c>
      <c r="O106" s="139">
        <v>0.1</v>
      </c>
      <c r="P106" s="111"/>
      <c r="Q106" s="111" t="s">
        <v>161</v>
      </c>
      <c r="R106" s="111" t="s">
        <v>112</v>
      </c>
      <c r="S106" s="111" t="s">
        <v>163</v>
      </c>
      <c r="T106" s="111"/>
      <c r="U106" s="149">
        <f t="shared" si="1"/>
        <v>0</v>
      </c>
      <c r="V106" s="149"/>
    </row>
    <row r="107" s="85" customFormat="1" ht="28" customHeight="1" spans="1:22">
      <c r="A107" s="44"/>
      <c r="B107" s="44" t="s">
        <v>169</v>
      </c>
      <c r="C107" s="44"/>
      <c r="D107" s="44"/>
      <c r="E107" s="44"/>
      <c r="F107" s="111"/>
      <c r="G107" s="44"/>
      <c r="H107" s="116">
        <f>SUBTOTAL(9,H106)</f>
        <v>0.1</v>
      </c>
      <c r="I107" s="141"/>
      <c r="J107" s="116">
        <f>SUBTOTAL(9,J106)</f>
        <v>0.1</v>
      </c>
      <c r="K107" s="116">
        <f>SUBTOTAL(9,K106)</f>
        <v>0.1</v>
      </c>
      <c r="L107" s="142"/>
      <c r="M107" s="116">
        <f>SUBTOTAL(9,M106)</f>
        <v>0.1</v>
      </c>
      <c r="N107" s="116">
        <f>SUBTOTAL(9,N106)</f>
        <v>0.0028501389</v>
      </c>
      <c r="O107" s="140">
        <f>SUBTOTAL(9,O106)</f>
        <v>0.1</v>
      </c>
      <c r="P107" s="111"/>
      <c r="Q107" s="44"/>
      <c r="R107" s="44"/>
      <c r="S107" s="44"/>
      <c r="T107" s="44"/>
      <c r="U107" s="149">
        <f t="shared" si="1"/>
        <v>0</v>
      </c>
      <c r="V107" s="149"/>
    </row>
    <row r="108" s="90" customFormat="1" ht="28" customHeight="1" spans="1:22">
      <c r="A108" s="111">
        <v>13</v>
      </c>
      <c r="B108" s="111" t="s">
        <v>170</v>
      </c>
      <c r="C108" s="118">
        <v>3</v>
      </c>
      <c r="D108" s="111" t="s">
        <v>27</v>
      </c>
      <c r="E108" s="111" t="s">
        <v>27</v>
      </c>
      <c r="F108" s="111" t="s">
        <v>28</v>
      </c>
      <c r="G108" s="111" t="s">
        <v>171</v>
      </c>
      <c r="H108" s="112">
        <v>0.2</v>
      </c>
      <c r="I108" s="137">
        <v>0.04</v>
      </c>
      <c r="J108" s="112">
        <v>0.1</v>
      </c>
      <c r="K108" s="112">
        <v>0.0394</v>
      </c>
      <c r="L108" s="138" t="s">
        <v>172</v>
      </c>
      <c r="M108" s="112">
        <v>0.1</v>
      </c>
      <c r="N108" s="112">
        <v>0.0030217097</v>
      </c>
      <c r="O108" s="139">
        <v>0.0394</v>
      </c>
      <c r="P108" s="111"/>
      <c r="Q108" s="111" t="s">
        <v>26</v>
      </c>
      <c r="R108" s="111" t="s">
        <v>112</v>
      </c>
      <c r="S108" s="111" t="s">
        <v>173</v>
      </c>
      <c r="T108" s="111"/>
      <c r="U108" s="149">
        <f t="shared" si="1"/>
        <v>0</v>
      </c>
      <c r="V108" s="149"/>
    </row>
    <row r="109" s="90" customFormat="1" ht="28" customHeight="1" spans="1:22">
      <c r="A109" s="111"/>
      <c r="B109" s="111"/>
      <c r="C109" s="119"/>
      <c r="D109" s="111" t="s">
        <v>27</v>
      </c>
      <c r="E109" s="111" t="s">
        <v>27</v>
      </c>
      <c r="F109" s="111" t="s">
        <v>28</v>
      </c>
      <c r="G109" s="111" t="s">
        <v>174</v>
      </c>
      <c r="H109" s="112">
        <v>0.15</v>
      </c>
      <c r="I109" s="137">
        <v>0.04</v>
      </c>
      <c r="J109" s="112">
        <v>0.1</v>
      </c>
      <c r="K109" s="112">
        <v>0</v>
      </c>
      <c r="L109" s="138" t="s">
        <v>172</v>
      </c>
      <c r="M109" s="112">
        <v>0.1</v>
      </c>
      <c r="N109" s="112">
        <v>0.0029555553</v>
      </c>
      <c r="O109" s="139">
        <v>0</v>
      </c>
      <c r="P109" s="111"/>
      <c r="Q109" s="111" t="s">
        <v>26</v>
      </c>
      <c r="R109" s="111" t="s">
        <v>112</v>
      </c>
      <c r="S109" s="111" t="s">
        <v>173</v>
      </c>
      <c r="T109" s="111"/>
      <c r="U109" s="149">
        <f t="shared" si="1"/>
        <v>0</v>
      </c>
      <c r="V109" s="149"/>
    </row>
    <row r="110" s="90" customFormat="1" ht="28" customHeight="1" spans="1:22">
      <c r="A110" s="111"/>
      <c r="B110" s="111"/>
      <c r="C110" s="119"/>
      <c r="D110" s="111" t="s">
        <v>27</v>
      </c>
      <c r="E110" s="111" t="s">
        <v>27</v>
      </c>
      <c r="F110" s="111" t="s">
        <v>28</v>
      </c>
      <c r="G110" s="111" t="s">
        <v>175</v>
      </c>
      <c r="H110" s="112">
        <v>0.3</v>
      </c>
      <c r="I110" s="137">
        <v>0.029</v>
      </c>
      <c r="J110" s="112">
        <v>0.2</v>
      </c>
      <c r="K110" s="112">
        <v>0.3</v>
      </c>
      <c r="L110" s="138" t="s">
        <v>172</v>
      </c>
      <c r="M110" s="112">
        <v>0.2</v>
      </c>
      <c r="N110" s="112">
        <v>0.0068493057</v>
      </c>
      <c r="O110" s="139">
        <v>0.3</v>
      </c>
      <c r="P110" s="111"/>
      <c r="Q110" s="111" t="s">
        <v>26</v>
      </c>
      <c r="R110" s="111" t="s">
        <v>112</v>
      </c>
      <c r="S110" s="111" t="s">
        <v>173</v>
      </c>
      <c r="T110" s="111"/>
      <c r="U110" s="149">
        <f t="shared" si="1"/>
        <v>0</v>
      </c>
      <c r="V110" s="149"/>
    </row>
    <row r="111" s="90" customFormat="1" ht="28" customHeight="1" spans="1:22">
      <c r="A111" s="111"/>
      <c r="B111" s="111"/>
      <c r="C111" s="119"/>
      <c r="D111" s="111" t="s">
        <v>27</v>
      </c>
      <c r="E111" s="111" t="s">
        <v>27</v>
      </c>
      <c r="F111" s="111" t="s">
        <v>28</v>
      </c>
      <c r="G111" s="111" t="s">
        <v>176</v>
      </c>
      <c r="H111" s="112">
        <v>0.448</v>
      </c>
      <c r="I111" s="137">
        <v>0.029</v>
      </c>
      <c r="J111" s="112">
        <v>0</v>
      </c>
      <c r="K111" s="112">
        <v>0.1</v>
      </c>
      <c r="L111" s="138" t="s">
        <v>172</v>
      </c>
      <c r="M111" s="112">
        <v>0</v>
      </c>
      <c r="N111" s="112">
        <v>0.0001852778</v>
      </c>
      <c r="O111" s="139">
        <v>0.1</v>
      </c>
      <c r="P111" s="111"/>
      <c r="Q111" s="111" t="s">
        <v>26</v>
      </c>
      <c r="R111" s="111" t="s">
        <v>112</v>
      </c>
      <c r="S111" s="111" t="s">
        <v>173</v>
      </c>
      <c r="T111" s="111"/>
      <c r="U111" s="149">
        <f t="shared" si="1"/>
        <v>0</v>
      </c>
      <c r="V111" s="149"/>
    </row>
    <row r="112" s="91" customFormat="1" ht="28" customHeight="1" spans="1:22">
      <c r="A112" s="44"/>
      <c r="B112" s="44" t="s">
        <v>177</v>
      </c>
      <c r="C112" s="44"/>
      <c r="D112" s="44"/>
      <c r="E112" s="44"/>
      <c r="F112" s="111"/>
      <c r="G112" s="44"/>
      <c r="H112" s="116">
        <f>SUBTOTAL(9,H108:H111)</f>
        <v>1.098</v>
      </c>
      <c r="I112" s="141"/>
      <c r="J112" s="116">
        <f>SUBTOTAL(9,J108:J111)</f>
        <v>0.4</v>
      </c>
      <c r="K112" s="116">
        <f>SUBTOTAL(9,K108:K111)</f>
        <v>0.4394</v>
      </c>
      <c r="L112" s="142"/>
      <c r="M112" s="116">
        <f>SUBTOTAL(9,M108:M111)</f>
        <v>0.4</v>
      </c>
      <c r="N112" s="116">
        <f>SUBTOTAL(9,N108:N111)</f>
        <v>0.0130118485</v>
      </c>
      <c r="O112" s="140">
        <f>SUBTOTAL(9,O108:O111)</f>
        <v>0.4394</v>
      </c>
      <c r="P112" s="111"/>
      <c r="Q112" s="44"/>
      <c r="R112" s="44"/>
      <c r="S112" s="169"/>
      <c r="T112" s="44"/>
      <c r="U112" s="149">
        <f t="shared" si="1"/>
        <v>0</v>
      </c>
      <c r="V112" s="149"/>
    </row>
    <row r="113" s="82" customFormat="1" ht="28" customHeight="1" spans="1:22">
      <c r="A113" s="111">
        <v>14</v>
      </c>
      <c r="B113" s="111" t="s">
        <v>178</v>
      </c>
      <c r="C113" s="111">
        <v>3</v>
      </c>
      <c r="D113" s="111" t="s">
        <v>27</v>
      </c>
      <c r="E113" s="111" t="s">
        <v>27</v>
      </c>
      <c r="F113" s="111" t="s">
        <v>28</v>
      </c>
      <c r="G113" s="111" t="s">
        <v>179</v>
      </c>
      <c r="H113" s="112">
        <v>0.1</v>
      </c>
      <c r="I113" s="137">
        <v>0.029</v>
      </c>
      <c r="J113" s="112">
        <v>0</v>
      </c>
      <c r="K113" s="112">
        <v>0.1</v>
      </c>
      <c r="L113" s="138" t="s">
        <v>47</v>
      </c>
      <c r="M113" s="112">
        <v>0</v>
      </c>
      <c r="N113" s="112">
        <v>0.0006686111</v>
      </c>
      <c r="O113" s="139">
        <v>0.1</v>
      </c>
      <c r="P113" s="111"/>
      <c r="Q113" s="111" t="s">
        <v>26</v>
      </c>
      <c r="R113" s="111" t="s">
        <v>112</v>
      </c>
      <c r="S113" s="111" t="s">
        <v>180</v>
      </c>
      <c r="T113" s="111"/>
      <c r="U113" s="149">
        <f t="shared" si="1"/>
        <v>0</v>
      </c>
      <c r="V113" s="149"/>
    </row>
    <row r="114" s="92" customFormat="1" ht="28" customHeight="1" spans="1:22">
      <c r="A114" s="44"/>
      <c r="B114" s="44" t="s">
        <v>181</v>
      </c>
      <c r="C114" s="44"/>
      <c r="D114" s="44"/>
      <c r="E114" s="44"/>
      <c r="F114" s="111"/>
      <c r="G114" s="44"/>
      <c r="H114" s="116">
        <f>SUBTOTAL(9,H113)</f>
        <v>0.1</v>
      </c>
      <c r="I114" s="141"/>
      <c r="J114" s="116">
        <f>SUBTOTAL(9,J113)</f>
        <v>0</v>
      </c>
      <c r="K114" s="116">
        <f>SUBTOTAL(9,K113)</f>
        <v>0.1</v>
      </c>
      <c r="L114" s="142"/>
      <c r="M114" s="116">
        <f>SUBTOTAL(9,M113)</f>
        <v>0</v>
      </c>
      <c r="N114" s="116">
        <f>SUBTOTAL(9,N113)</f>
        <v>0.0006686111</v>
      </c>
      <c r="O114" s="140">
        <f>SUBTOTAL(9,O113)</f>
        <v>0.1</v>
      </c>
      <c r="P114" s="111"/>
      <c r="Q114" s="44"/>
      <c r="R114" s="44"/>
      <c r="S114" s="44"/>
      <c r="T114" s="44"/>
      <c r="U114" s="149">
        <f t="shared" si="1"/>
        <v>0</v>
      </c>
      <c r="V114" s="149"/>
    </row>
    <row r="115" s="82" customFormat="1" ht="28" customHeight="1" spans="1:22">
      <c r="A115" s="111">
        <v>15</v>
      </c>
      <c r="B115" s="111" t="s">
        <v>182</v>
      </c>
      <c r="C115" s="118">
        <v>3</v>
      </c>
      <c r="D115" s="111" t="s">
        <v>27</v>
      </c>
      <c r="E115" s="111" t="s">
        <v>27</v>
      </c>
      <c r="F115" s="111" t="s">
        <v>28</v>
      </c>
      <c r="G115" s="111" t="s">
        <v>183</v>
      </c>
      <c r="H115" s="112">
        <v>3.3</v>
      </c>
      <c r="I115" s="137">
        <v>0.031</v>
      </c>
      <c r="J115" s="112">
        <v>0.5</v>
      </c>
      <c r="K115" s="112">
        <v>0</v>
      </c>
      <c r="L115" s="138" t="s">
        <v>47</v>
      </c>
      <c r="M115" s="112">
        <v>0.5</v>
      </c>
      <c r="N115" s="112">
        <v>0.0044347222</v>
      </c>
      <c r="O115" s="139">
        <v>0</v>
      </c>
      <c r="P115" s="111"/>
      <c r="Q115" s="111" t="s">
        <v>32</v>
      </c>
      <c r="R115" s="111" t="s">
        <v>32</v>
      </c>
      <c r="S115" s="111" t="s">
        <v>32</v>
      </c>
      <c r="T115" s="111" t="s">
        <v>33</v>
      </c>
      <c r="U115" s="149">
        <f t="shared" si="1"/>
        <v>0</v>
      </c>
      <c r="V115" s="149"/>
    </row>
    <row r="116" s="83" customFormat="1" ht="28" customHeight="1" spans="1:22">
      <c r="A116" s="111"/>
      <c r="B116" s="111"/>
      <c r="C116" s="119"/>
      <c r="D116" s="111" t="s">
        <v>27</v>
      </c>
      <c r="E116" s="111" t="s">
        <v>27</v>
      </c>
      <c r="F116" s="111" t="s">
        <v>28</v>
      </c>
      <c r="G116" s="111" t="s">
        <v>184</v>
      </c>
      <c r="H116" s="112">
        <v>3.3</v>
      </c>
      <c r="I116" s="137">
        <v>0.0272</v>
      </c>
      <c r="J116" s="112">
        <v>0</v>
      </c>
      <c r="K116" s="112">
        <v>1</v>
      </c>
      <c r="L116" s="138" t="s">
        <v>47</v>
      </c>
      <c r="M116" s="112">
        <v>1</v>
      </c>
      <c r="N116" s="112">
        <v>0.0202485555</v>
      </c>
      <c r="O116" s="139">
        <v>0</v>
      </c>
      <c r="P116" s="111"/>
      <c r="Q116" s="111" t="s">
        <v>32</v>
      </c>
      <c r="R116" s="111" t="s">
        <v>32</v>
      </c>
      <c r="S116" s="111" t="s">
        <v>32</v>
      </c>
      <c r="T116" s="111" t="s">
        <v>33</v>
      </c>
      <c r="U116" s="149">
        <f t="shared" si="1"/>
        <v>0</v>
      </c>
      <c r="V116" s="149"/>
    </row>
    <row r="117" s="83" customFormat="1" ht="28" customHeight="1" spans="1:22">
      <c r="A117" s="111"/>
      <c r="B117" s="111"/>
      <c r="C117" s="119"/>
      <c r="D117" s="111" t="s">
        <v>27</v>
      </c>
      <c r="E117" s="111" t="s">
        <v>27</v>
      </c>
      <c r="F117" s="111" t="s">
        <v>28</v>
      </c>
      <c r="G117" s="111" t="s">
        <v>185</v>
      </c>
      <c r="H117" s="112">
        <v>3.3</v>
      </c>
      <c r="I117" s="137">
        <v>0.024</v>
      </c>
      <c r="J117" s="112">
        <v>0</v>
      </c>
      <c r="K117" s="112">
        <v>0.5</v>
      </c>
      <c r="L117" s="138" t="s">
        <v>172</v>
      </c>
      <c r="M117" s="112">
        <v>0</v>
      </c>
      <c r="N117" s="112">
        <v>0.0005</v>
      </c>
      <c r="O117" s="139">
        <v>0.5</v>
      </c>
      <c r="P117" s="111"/>
      <c r="Q117" s="111" t="s">
        <v>32</v>
      </c>
      <c r="R117" s="111" t="s">
        <v>32</v>
      </c>
      <c r="S117" s="111" t="s">
        <v>32</v>
      </c>
      <c r="T117" s="111" t="s">
        <v>33</v>
      </c>
      <c r="U117" s="149">
        <f t="shared" si="1"/>
        <v>0</v>
      </c>
      <c r="V117" s="149"/>
    </row>
    <row r="118" s="83" customFormat="1" ht="28" customHeight="1" spans="1:22">
      <c r="A118" s="111"/>
      <c r="B118" s="111"/>
      <c r="C118" s="119"/>
      <c r="D118" s="111" t="s">
        <v>27</v>
      </c>
      <c r="E118" s="111" t="s">
        <v>27</v>
      </c>
      <c r="F118" s="111" t="s">
        <v>28</v>
      </c>
      <c r="G118" s="111" t="s">
        <v>186</v>
      </c>
      <c r="H118" s="112">
        <v>0.8</v>
      </c>
      <c r="I118" s="137">
        <v>0.024</v>
      </c>
      <c r="J118" s="112">
        <v>0</v>
      </c>
      <c r="K118" s="112">
        <v>0.4</v>
      </c>
      <c r="L118" s="138" t="s">
        <v>47</v>
      </c>
      <c r="M118" s="112">
        <v>0.4</v>
      </c>
      <c r="N118" s="112">
        <v>0.0098733334</v>
      </c>
      <c r="O118" s="139">
        <v>0</v>
      </c>
      <c r="P118" s="111"/>
      <c r="Q118" s="111" t="s">
        <v>32</v>
      </c>
      <c r="R118" s="111" t="s">
        <v>32</v>
      </c>
      <c r="S118" s="111" t="s">
        <v>32</v>
      </c>
      <c r="T118" s="111" t="s">
        <v>33</v>
      </c>
      <c r="U118" s="149">
        <f t="shared" si="1"/>
        <v>0</v>
      </c>
      <c r="V118" s="149"/>
    </row>
    <row r="119" s="83" customFormat="1" ht="28" customHeight="1" spans="1:22">
      <c r="A119" s="111"/>
      <c r="B119" s="111"/>
      <c r="C119" s="120"/>
      <c r="D119" s="111" t="s">
        <v>27</v>
      </c>
      <c r="E119" s="111" t="s">
        <v>27</v>
      </c>
      <c r="F119" s="111" t="s">
        <v>28</v>
      </c>
      <c r="G119" s="111" t="s">
        <v>187</v>
      </c>
      <c r="H119" s="112">
        <v>0.2</v>
      </c>
      <c r="I119" s="137">
        <v>0.025</v>
      </c>
      <c r="J119" s="112">
        <v>0</v>
      </c>
      <c r="K119" s="112">
        <v>0.2</v>
      </c>
      <c r="L119" s="138" t="s">
        <v>47</v>
      </c>
      <c r="M119" s="112">
        <v>0.2</v>
      </c>
      <c r="N119" s="112">
        <v>0.0039338889</v>
      </c>
      <c r="O119" s="139">
        <v>0</v>
      </c>
      <c r="P119" s="111"/>
      <c r="Q119" s="111" t="s">
        <v>32</v>
      </c>
      <c r="R119" s="111" t="s">
        <v>32</v>
      </c>
      <c r="S119" s="111" t="s">
        <v>32</v>
      </c>
      <c r="T119" s="111" t="s">
        <v>33</v>
      </c>
      <c r="U119" s="149">
        <f t="shared" si="1"/>
        <v>0</v>
      </c>
      <c r="V119" s="149"/>
    </row>
    <row r="120" s="85" customFormat="1" ht="28" customHeight="1" spans="1:22">
      <c r="A120" s="44"/>
      <c r="B120" s="44" t="s">
        <v>188</v>
      </c>
      <c r="C120" s="44"/>
      <c r="D120" s="44"/>
      <c r="E120" s="44"/>
      <c r="F120" s="111"/>
      <c r="G120" s="44"/>
      <c r="H120" s="154">
        <f>SUBTOTAL(9,H115:H119)</f>
        <v>10.9</v>
      </c>
      <c r="I120" s="141"/>
      <c r="J120" s="116">
        <f>SUBTOTAL(9,J115:J119)</f>
        <v>0.5</v>
      </c>
      <c r="K120" s="116">
        <f>SUBTOTAL(9,K115:K119)</f>
        <v>2.1</v>
      </c>
      <c r="L120" s="142"/>
      <c r="M120" s="116">
        <f>SUBTOTAL(9,M115:M119)</f>
        <v>2.1</v>
      </c>
      <c r="N120" s="116">
        <f>SUBTOTAL(9,N115:N119)</f>
        <v>0.0389905</v>
      </c>
      <c r="O120" s="140">
        <f>SUBTOTAL(9,O115:O119)</f>
        <v>0.5</v>
      </c>
      <c r="P120" s="111"/>
      <c r="Q120" s="44"/>
      <c r="R120" s="44"/>
      <c r="S120" s="44"/>
      <c r="T120" s="44"/>
      <c r="U120" s="149">
        <f t="shared" si="1"/>
        <v>0</v>
      </c>
      <c r="V120" s="149"/>
    </row>
    <row r="121" customFormat="1" ht="28" customHeight="1" spans="1:22">
      <c r="A121" s="150">
        <v>16</v>
      </c>
      <c r="B121" s="111" t="s">
        <v>189</v>
      </c>
      <c r="C121" s="118">
        <v>2</v>
      </c>
      <c r="D121" s="111" t="s">
        <v>27</v>
      </c>
      <c r="E121" s="117" t="s">
        <v>190</v>
      </c>
      <c r="F121" s="111" t="s">
        <v>28</v>
      </c>
      <c r="G121" s="150" t="s">
        <v>191</v>
      </c>
      <c r="H121" s="112">
        <v>0.5</v>
      </c>
      <c r="I121" s="167">
        <v>0.037</v>
      </c>
      <c r="J121" s="112">
        <v>0.5</v>
      </c>
      <c r="K121" s="112">
        <v>0</v>
      </c>
      <c r="L121" s="168" t="s">
        <v>47</v>
      </c>
      <c r="M121" s="112">
        <v>0.5</v>
      </c>
      <c r="N121" s="112">
        <v>0.009</v>
      </c>
      <c r="O121" s="139">
        <v>0</v>
      </c>
      <c r="P121" s="111"/>
      <c r="Q121" s="150" t="s">
        <v>26</v>
      </c>
      <c r="R121" s="150" t="s">
        <v>112</v>
      </c>
      <c r="S121" s="111" t="s">
        <v>173</v>
      </c>
      <c r="T121" s="150"/>
      <c r="U121" s="149">
        <f t="shared" si="1"/>
        <v>0</v>
      </c>
      <c r="V121" s="149"/>
    </row>
    <row r="122" customFormat="1" ht="28" customHeight="1" spans="1:22">
      <c r="A122" s="150"/>
      <c r="B122" s="111"/>
      <c r="C122" s="119"/>
      <c r="D122" s="111" t="s">
        <v>27</v>
      </c>
      <c r="E122" s="117" t="s">
        <v>190</v>
      </c>
      <c r="F122" s="111" t="s">
        <v>28</v>
      </c>
      <c r="G122" s="150" t="s">
        <v>192</v>
      </c>
      <c r="H122" s="112">
        <v>0.3</v>
      </c>
      <c r="I122" s="167">
        <v>0.0395</v>
      </c>
      <c r="J122" s="112">
        <v>0.3</v>
      </c>
      <c r="K122" s="112">
        <v>0</v>
      </c>
      <c r="L122" s="168" t="s">
        <v>47</v>
      </c>
      <c r="M122" s="112">
        <v>0.3</v>
      </c>
      <c r="N122" s="112">
        <v>0.009</v>
      </c>
      <c r="O122" s="139">
        <v>0</v>
      </c>
      <c r="P122" s="111"/>
      <c r="Q122" s="150" t="s">
        <v>26</v>
      </c>
      <c r="R122" s="150" t="s">
        <v>112</v>
      </c>
      <c r="S122" s="111" t="s">
        <v>173</v>
      </c>
      <c r="T122" s="150"/>
      <c r="U122" s="149">
        <f t="shared" si="1"/>
        <v>0</v>
      </c>
      <c r="V122" s="149"/>
    </row>
    <row r="123" customFormat="1" ht="28" customHeight="1" spans="1:22">
      <c r="A123" s="150"/>
      <c r="B123" s="111"/>
      <c r="C123" s="119"/>
      <c r="D123" s="111" t="s">
        <v>27</v>
      </c>
      <c r="E123" s="117" t="s">
        <v>190</v>
      </c>
      <c r="F123" s="111" t="s">
        <v>28</v>
      </c>
      <c r="G123" s="155" t="s">
        <v>193</v>
      </c>
      <c r="H123" s="112">
        <v>0.5</v>
      </c>
      <c r="I123" s="167">
        <v>0.025</v>
      </c>
      <c r="J123" s="112">
        <v>0.5</v>
      </c>
      <c r="K123" s="112">
        <v>0.5</v>
      </c>
      <c r="L123" s="168" t="s">
        <v>47</v>
      </c>
      <c r="M123" s="112">
        <v>1</v>
      </c>
      <c r="N123" s="112">
        <v>0.013</v>
      </c>
      <c r="O123" s="139">
        <v>0</v>
      </c>
      <c r="P123" s="111"/>
      <c r="Q123" s="150" t="s">
        <v>26</v>
      </c>
      <c r="R123" s="150" t="s">
        <v>112</v>
      </c>
      <c r="S123" s="111" t="s">
        <v>173</v>
      </c>
      <c r="T123" s="150"/>
      <c r="U123" s="149">
        <f t="shared" si="1"/>
        <v>0</v>
      </c>
      <c r="V123" s="149"/>
    </row>
    <row r="124" customFormat="1" ht="28" customHeight="1" spans="1:22">
      <c r="A124" s="150"/>
      <c r="B124" s="111"/>
      <c r="C124" s="119"/>
      <c r="D124" s="111" t="s">
        <v>27</v>
      </c>
      <c r="E124" s="117" t="s">
        <v>190</v>
      </c>
      <c r="F124" s="111" t="s">
        <v>28</v>
      </c>
      <c r="G124" s="155" t="s">
        <v>194</v>
      </c>
      <c r="H124" s="112">
        <v>0.38</v>
      </c>
      <c r="I124" s="167">
        <v>0.027</v>
      </c>
      <c r="J124" s="112">
        <v>0.38</v>
      </c>
      <c r="K124" s="112">
        <v>0.38</v>
      </c>
      <c r="L124" s="168" t="s">
        <v>47</v>
      </c>
      <c r="M124" s="112">
        <v>0.38</v>
      </c>
      <c r="N124" s="112">
        <v>0.012</v>
      </c>
      <c r="O124" s="139">
        <v>0.38</v>
      </c>
      <c r="P124" s="111"/>
      <c r="Q124" s="150" t="s">
        <v>26</v>
      </c>
      <c r="R124" s="150" t="s">
        <v>112</v>
      </c>
      <c r="S124" s="111" t="s">
        <v>173</v>
      </c>
      <c r="T124" s="150"/>
      <c r="U124" s="149">
        <f t="shared" si="1"/>
        <v>0</v>
      </c>
      <c r="V124" s="149"/>
    </row>
    <row r="125" customFormat="1" ht="28" customHeight="1" spans="1:22">
      <c r="A125" s="150"/>
      <c r="B125" s="111"/>
      <c r="C125" s="119"/>
      <c r="D125" s="111" t="s">
        <v>27</v>
      </c>
      <c r="E125" s="117" t="s">
        <v>190</v>
      </c>
      <c r="F125" s="111" t="s">
        <v>28</v>
      </c>
      <c r="G125" s="155" t="s">
        <v>195</v>
      </c>
      <c r="H125" s="112">
        <v>0.22</v>
      </c>
      <c r="I125" s="167">
        <v>0.027</v>
      </c>
      <c r="J125" s="112">
        <v>0.22</v>
      </c>
      <c r="K125" s="112">
        <v>0.22</v>
      </c>
      <c r="L125" s="168" t="s">
        <v>47</v>
      </c>
      <c r="M125" s="112">
        <v>0.22</v>
      </c>
      <c r="N125" s="112">
        <v>0.007</v>
      </c>
      <c r="O125" s="139">
        <v>0.22</v>
      </c>
      <c r="P125" s="111"/>
      <c r="Q125" s="150" t="s">
        <v>26</v>
      </c>
      <c r="R125" s="150" t="s">
        <v>112</v>
      </c>
      <c r="S125" s="111" t="s">
        <v>173</v>
      </c>
      <c r="T125" s="150"/>
      <c r="U125" s="149">
        <f t="shared" si="1"/>
        <v>0</v>
      </c>
      <c r="V125" s="149"/>
    </row>
    <row r="126" s="93" customFormat="1" ht="28" customHeight="1" spans="1:22">
      <c r="A126" s="150"/>
      <c r="B126" s="111"/>
      <c r="C126" s="119"/>
      <c r="D126" s="111" t="s">
        <v>27</v>
      </c>
      <c r="E126" s="111" t="s">
        <v>190</v>
      </c>
      <c r="F126" s="111" t="s">
        <v>28</v>
      </c>
      <c r="G126" s="155" t="s">
        <v>196</v>
      </c>
      <c r="H126" s="112">
        <v>0.26</v>
      </c>
      <c r="I126" s="167">
        <v>0.037</v>
      </c>
      <c r="J126" s="112">
        <v>0.26</v>
      </c>
      <c r="K126" s="112">
        <v>0.26</v>
      </c>
      <c r="L126" s="168" t="s">
        <v>47</v>
      </c>
      <c r="M126" s="112">
        <v>0.52</v>
      </c>
      <c r="N126" s="112">
        <v>0.008</v>
      </c>
      <c r="O126" s="139">
        <v>0</v>
      </c>
      <c r="P126" s="111"/>
      <c r="Q126" s="150" t="s">
        <v>26</v>
      </c>
      <c r="R126" s="150" t="s">
        <v>112</v>
      </c>
      <c r="S126" s="111" t="s">
        <v>173</v>
      </c>
      <c r="T126" s="150"/>
      <c r="U126" s="149">
        <f t="shared" si="1"/>
        <v>0</v>
      </c>
      <c r="V126" s="170"/>
    </row>
    <row r="127" customFormat="1" ht="28" customHeight="1" spans="1:22">
      <c r="A127" s="150"/>
      <c r="B127" s="111"/>
      <c r="C127" s="119"/>
      <c r="D127" s="111" t="s">
        <v>27</v>
      </c>
      <c r="E127" s="117" t="s">
        <v>190</v>
      </c>
      <c r="F127" s="111" t="s">
        <v>28</v>
      </c>
      <c r="G127" s="155" t="s">
        <v>197</v>
      </c>
      <c r="H127" s="112">
        <v>0.095</v>
      </c>
      <c r="I127" s="167">
        <v>0.028</v>
      </c>
      <c r="J127" s="112">
        <v>0.095</v>
      </c>
      <c r="K127" s="112">
        <v>0.095</v>
      </c>
      <c r="L127" s="168" t="s">
        <v>47</v>
      </c>
      <c r="M127" s="112">
        <v>0.095</v>
      </c>
      <c r="N127" s="112">
        <v>0.0028</v>
      </c>
      <c r="O127" s="139">
        <v>0.095</v>
      </c>
      <c r="P127" s="111"/>
      <c r="Q127" s="150" t="s">
        <v>26</v>
      </c>
      <c r="R127" s="150" t="s">
        <v>112</v>
      </c>
      <c r="S127" s="111" t="s">
        <v>173</v>
      </c>
      <c r="T127" s="150"/>
      <c r="U127" s="149">
        <f t="shared" si="1"/>
        <v>0</v>
      </c>
      <c r="V127" s="149"/>
    </row>
    <row r="128" customFormat="1" ht="28" customHeight="1" spans="1:22">
      <c r="A128" s="150"/>
      <c r="B128" s="111"/>
      <c r="C128" s="119"/>
      <c r="D128" s="111" t="s">
        <v>27</v>
      </c>
      <c r="E128" s="117" t="s">
        <v>190</v>
      </c>
      <c r="F128" s="111" t="s">
        <v>28</v>
      </c>
      <c r="G128" s="155" t="s">
        <v>198</v>
      </c>
      <c r="H128" s="112">
        <v>0.3</v>
      </c>
      <c r="I128" s="167">
        <v>0.037</v>
      </c>
      <c r="J128" s="112">
        <v>0</v>
      </c>
      <c r="K128" s="112">
        <v>0.3</v>
      </c>
      <c r="L128" s="168" t="s">
        <v>47</v>
      </c>
      <c r="M128" s="112">
        <v>0.3</v>
      </c>
      <c r="N128" s="112">
        <v>0.0088</v>
      </c>
      <c r="O128" s="139">
        <v>0</v>
      </c>
      <c r="P128" s="111"/>
      <c r="Q128" s="150" t="s">
        <v>26</v>
      </c>
      <c r="R128" s="150" t="s">
        <v>112</v>
      </c>
      <c r="S128" s="111" t="s">
        <v>173</v>
      </c>
      <c r="T128" s="150"/>
      <c r="U128" s="149">
        <f t="shared" si="1"/>
        <v>0</v>
      </c>
      <c r="V128" s="149"/>
    </row>
    <row r="129" customFormat="1" ht="28" customHeight="1" spans="1:22">
      <c r="A129" s="150"/>
      <c r="B129" s="111"/>
      <c r="C129" s="119"/>
      <c r="D129" s="111" t="s">
        <v>27</v>
      </c>
      <c r="E129" s="117" t="s">
        <v>190</v>
      </c>
      <c r="F129" s="111" t="s">
        <v>28</v>
      </c>
      <c r="G129" s="155" t="s">
        <v>199</v>
      </c>
      <c r="H129" s="112">
        <v>0.39</v>
      </c>
      <c r="I129" s="167">
        <v>0.0265</v>
      </c>
      <c r="J129" s="112">
        <v>0</v>
      </c>
      <c r="K129" s="112">
        <v>0.39</v>
      </c>
      <c r="L129" s="168" t="s">
        <v>47</v>
      </c>
      <c r="M129" s="112">
        <v>0.39</v>
      </c>
      <c r="N129" s="112">
        <v>0.013</v>
      </c>
      <c r="O129" s="139">
        <v>0</v>
      </c>
      <c r="P129" s="111"/>
      <c r="Q129" s="150" t="s">
        <v>26</v>
      </c>
      <c r="R129" s="150" t="s">
        <v>112</v>
      </c>
      <c r="S129" s="111" t="s">
        <v>173</v>
      </c>
      <c r="T129" s="150"/>
      <c r="U129" s="149">
        <f t="shared" si="1"/>
        <v>0</v>
      </c>
      <c r="V129" s="149"/>
    </row>
    <row r="130" customFormat="1" ht="28" customHeight="1" spans="1:22">
      <c r="A130" s="150"/>
      <c r="B130" s="111"/>
      <c r="C130" s="119"/>
      <c r="D130" s="111" t="s">
        <v>27</v>
      </c>
      <c r="E130" s="117" t="s">
        <v>190</v>
      </c>
      <c r="F130" s="111" t="s">
        <v>28</v>
      </c>
      <c r="G130" s="155" t="s">
        <v>200</v>
      </c>
      <c r="H130" s="112">
        <v>0.5</v>
      </c>
      <c r="I130" s="167">
        <v>0.0265</v>
      </c>
      <c r="J130" s="112">
        <v>0</v>
      </c>
      <c r="K130" s="112">
        <v>0.5</v>
      </c>
      <c r="L130" s="168" t="s">
        <v>47</v>
      </c>
      <c r="M130" s="112">
        <v>0</v>
      </c>
      <c r="N130" s="112">
        <v>0.0015</v>
      </c>
      <c r="O130" s="139">
        <v>0.5</v>
      </c>
      <c r="P130" s="111"/>
      <c r="Q130" s="150" t="s">
        <v>26</v>
      </c>
      <c r="R130" s="150" t="s">
        <v>112</v>
      </c>
      <c r="S130" s="111" t="s">
        <v>173</v>
      </c>
      <c r="T130" s="150"/>
      <c r="U130" s="149">
        <f t="shared" si="1"/>
        <v>0</v>
      </c>
      <c r="V130" s="149"/>
    </row>
    <row r="131" customFormat="1" ht="28" customHeight="1" spans="1:22">
      <c r="A131" s="150"/>
      <c r="B131" s="111"/>
      <c r="C131" s="119"/>
      <c r="D131" s="111" t="s">
        <v>27</v>
      </c>
      <c r="E131" s="117" t="s">
        <v>190</v>
      </c>
      <c r="F131" s="111" t="s">
        <v>28</v>
      </c>
      <c r="G131" s="155" t="s">
        <v>201</v>
      </c>
      <c r="H131" s="112">
        <v>0.11</v>
      </c>
      <c r="I131" s="167">
        <v>0.0265</v>
      </c>
      <c r="J131" s="112">
        <v>0</v>
      </c>
      <c r="K131" s="112">
        <v>0.11</v>
      </c>
      <c r="L131" s="168" t="s">
        <v>47</v>
      </c>
      <c r="M131" s="112">
        <v>0</v>
      </c>
      <c r="N131" s="112">
        <v>0</v>
      </c>
      <c r="O131" s="139">
        <v>0.11</v>
      </c>
      <c r="P131" s="111"/>
      <c r="Q131" s="150" t="s">
        <v>26</v>
      </c>
      <c r="R131" s="150" t="s">
        <v>112</v>
      </c>
      <c r="S131" s="111" t="s">
        <v>173</v>
      </c>
      <c r="T131" s="150"/>
      <c r="U131" s="149">
        <f t="shared" si="1"/>
        <v>0</v>
      </c>
      <c r="V131" s="149"/>
    </row>
    <row r="132" customFormat="1" ht="28" customHeight="1" spans="1:22">
      <c r="A132" s="150"/>
      <c r="B132" s="111"/>
      <c r="C132" s="119"/>
      <c r="D132" s="111" t="s">
        <v>27</v>
      </c>
      <c r="E132" s="117" t="s">
        <v>190</v>
      </c>
      <c r="F132" s="111" t="s">
        <v>28</v>
      </c>
      <c r="G132" s="155" t="s">
        <v>202</v>
      </c>
      <c r="H132" s="112">
        <v>0.3</v>
      </c>
      <c r="I132" s="167">
        <v>0.04</v>
      </c>
      <c r="J132" s="112">
        <v>0.3</v>
      </c>
      <c r="K132" s="112">
        <v>0</v>
      </c>
      <c r="L132" s="168" t="s">
        <v>47</v>
      </c>
      <c r="M132" s="112">
        <v>0.3</v>
      </c>
      <c r="N132" s="112">
        <v>0.033</v>
      </c>
      <c r="O132" s="139">
        <v>0</v>
      </c>
      <c r="P132" s="111"/>
      <c r="Q132" s="150" t="s">
        <v>26</v>
      </c>
      <c r="R132" s="150" t="s">
        <v>112</v>
      </c>
      <c r="S132" s="111" t="s">
        <v>173</v>
      </c>
      <c r="T132" s="150"/>
      <c r="U132" s="149">
        <f t="shared" si="1"/>
        <v>0</v>
      </c>
      <c r="V132" s="149"/>
    </row>
    <row r="133" customFormat="1" ht="28" customHeight="1" spans="1:22">
      <c r="A133" s="150"/>
      <c r="B133" s="111"/>
      <c r="C133" s="119"/>
      <c r="D133" s="111" t="s">
        <v>27</v>
      </c>
      <c r="E133" s="117" t="s">
        <v>190</v>
      </c>
      <c r="F133" s="111" t="s">
        <v>28</v>
      </c>
      <c r="G133" s="155" t="s">
        <v>203</v>
      </c>
      <c r="H133" s="112">
        <v>0.5</v>
      </c>
      <c r="I133" s="167">
        <v>0.028</v>
      </c>
      <c r="J133" s="112">
        <v>0</v>
      </c>
      <c r="K133" s="112">
        <v>0.5</v>
      </c>
      <c r="L133" s="168" t="s">
        <v>47</v>
      </c>
      <c r="M133" s="112">
        <v>0</v>
      </c>
      <c r="N133" s="112">
        <v>0</v>
      </c>
      <c r="O133" s="139">
        <v>0.5</v>
      </c>
      <c r="P133" s="111"/>
      <c r="Q133" s="150" t="s">
        <v>26</v>
      </c>
      <c r="R133" s="150" t="s">
        <v>112</v>
      </c>
      <c r="S133" s="111" t="s">
        <v>173</v>
      </c>
      <c r="T133" s="150"/>
      <c r="U133" s="149">
        <f t="shared" si="1"/>
        <v>0</v>
      </c>
      <c r="V133" s="149"/>
    </row>
    <row r="134" customFormat="1" ht="28" customHeight="1" spans="1:22">
      <c r="A134" s="150"/>
      <c r="B134" s="111"/>
      <c r="C134" s="120"/>
      <c r="D134" s="111" t="s">
        <v>27</v>
      </c>
      <c r="E134" s="117" t="s">
        <v>190</v>
      </c>
      <c r="F134" s="111" t="s">
        <v>28</v>
      </c>
      <c r="G134" s="155" t="s">
        <v>204</v>
      </c>
      <c r="H134" s="112">
        <v>0.32</v>
      </c>
      <c r="I134" s="167">
        <v>0.037</v>
      </c>
      <c r="J134" s="112">
        <v>0</v>
      </c>
      <c r="K134" s="112">
        <v>0.32</v>
      </c>
      <c r="L134" s="168" t="s">
        <v>47</v>
      </c>
      <c r="M134" s="112">
        <v>0</v>
      </c>
      <c r="N134" s="112">
        <v>0.0092</v>
      </c>
      <c r="O134" s="139">
        <v>0.32</v>
      </c>
      <c r="P134" s="111"/>
      <c r="Q134" s="150" t="s">
        <v>26</v>
      </c>
      <c r="R134" s="150" t="s">
        <v>112</v>
      </c>
      <c r="S134" s="111" t="s">
        <v>173</v>
      </c>
      <c r="T134" s="150"/>
      <c r="U134" s="149">
        <f t="shared" ref="U134:U197" si="2">J134+K134-M134-O134</f>
        <v>0</v>
      </c>
      <c r="V134" s="149"/>
    </row>
    <row r="135" s="88" customFormat="1" ht="30" customHeight="1" spans="1:22">
      <c r="A135" s="151"/>
      <c r="B135" s="151" t="s">
        <v>205</v>
      </c>
      <c r="C135" s="151"/>
      <c r="D135" s="151"/>
      <c r="E135" s="151"/>
      <c r="F135" s="111"/>
      <c r="G135" s="171"/>
      <c r="H135" s="143">
        <f>SUM(H121:H134)</f>
        <v>4.675</v>
      </c>
      <c r="I135" s="141"/>
      <c r="J135" s="143">
        <f>SUM(J121:J134)</f>
        <v>2.555</v>
      </c>
      <c r="K135" s="143">
        <f>SUM(K121:K134)</f>
        <v>3.575</v>
      </c>
      <c r="L135" s="156"/>
      <c r="M135" s="143">
        <f>SUM(M121:M134)</f>
        <v>4.005</v>
      </c>
      <c r="N135" s="143">
        <f>SUM(N121:N134)</f>
        <v>0.1263</v>
      </c>
      <c r="O135" s="157">
        <f>SUM(O121:O134)</f>
        <v>2.125</v>
      </c>
      <c r="P135" s="111"/>
      <c r="Q135" s="151"/>
      <c r="R135" s="151"/>
      <c r="S135" s="151"/>
      <c r="T135" s="151"/>
      <c r="U135" s="149">
        <f t="shared" si="2"/>
        <v>0</v>
      </c>
      <c r="V135" s="149"/>
    </row>
    <row r="136" customFormat="1" ht="35" customHeight="1" spans="1:22">
      <c r="A136" s="150">
        <v>17</v>
      </c>
      <c r="B136" s="111" t="s">
        <v>206</v>
      </c>
      <c r="C136" s="111">
        <v>3</v>
      </c>
      <c r="D136" s="111" t="s">
        <v>27</v>
      </c>
      <c r="E136" s="117" t="s">
        <v>190</v>
      </c>
      <c r="F136" s="111" t="s">
        <v>28</v>
      </c>
      <c r="G136" s="172" t="s">
        <v>207</v>
      </c>
      <c r="H136" s="112">
        <v>0.25</v>
      </c>
      <c r="I136" s="137">
        <v>0.0375</v>
      </c>
      <c r="J136" s="112">
        <v>0.25</v>
      </c>
      <c r="K136" s="112">
        <v>0</v>
      </c>
      <c r="L136" s="168" t="s">
        <v>47</v>
      </c>
      <c r="M136" s="112">
        <v>0.25</v>
      </c>
      <c r="N136" s="112">
        <v>0.009</v>
      </c>
      <c r="O136" s="139">
        <v>0</v>
      </c>
      <c r="P136" s="111"/>
      <c r="Q136" s="150" t="s">
        <v>208</v>
      </c>
      <c r="R136" s="150" t="s">
        <v>112</v>
      </c>
      <c r="S136" s="184" t="s">
        <v>209</v>
      </c>
      <c r="T136" s="150"/>
      <c r="U136" s="149">
        <f t="shared" si="2"/>
        <v>0</v>
      </c>
      <c r="V136" s="149"/>
    </row>
    <row r="137" s="88" customFormat="1" ht="28" customHeight="1" spans="1:22">
      <c r="A137" s="151"/>
      <c r="B137" s="151" t="s">
        <v>210</v>
      </c>
      <c r="C137" s="151"/>
      <c r="D137" s="151"/>
      <c r="E137" s="151"/>
      <c r="F137" s="111"/>
      <c r="G137" s="171"/>
      <c r="H137" s="143">
        <f>SUBTOTAL(9,H136)</f>
        <v>0.25</v>
      </c>
      <c r="I137" s="141"/>
      <c r="J137" s="143">
        <f>SUBTOTAL(9,J136)</f>
        <v>0.25</v>
      </c>
      <c r="K137" s="143">
        <f>SUBTOTAL(9,K136)</f>
        <v>0</v>
      </c>
      <c r="L137" s="156"/>
      <c r="M137" s="143">
        <f>SUBTOTAL(9,M136)</f>
        <v>0.25</v>
      </c>
      <c r="N137" s="116">
        <f>SUBTOTAL(9,N136)</f>
        <v>0.009</v>
      </c>
      <c r="O137" s="157">
        <f>SUBTOTAL(9,O136)</f>
        <v>0</v>
      </c>
      <c r="P137" s="111"/>
      <c r="Q137" s="151"/>
      <c r="R137" s="151"/>
      <c r="S137" s="151"/>
      <c r="T137" s="151"/>
      <c r="U137" s="149">
        <f t="shared" si="2"/>
        <v>0</v>
      </c>
      <c r="V137" s="149"/>
    </row>
    <row r="138" customFormat="1" ht="40" customHeight="1" spans="1:22">
      <c r="A138" s="111">
        <v>18</v>
      </c>
      <c r="B138" s="111" t="s">
        <v>211</v>
      </c>
      <c r="C138" s="118">
        <v>2</v>
      </c>
      <c r="D138" s="150" t="s">
        <v>27</v>
      </c>
      <c r="E138" s="150" t="s">
        <v>190</v>
      </c>
      <c r="F138" s="111" t="s">
        <v>28</v>
      </c>
      <c r="G138" s="172" t="s">
        <v>212</v>
      </c>
      <c r="H138" s="173">
        <v>1</v>
      </c>
      <c r="I138" s="167">
        <v>0.04</v>
      </c>
      <c r="J138" s="173">
        <v>1</v>
      </c>
      <c r="K138" s="173">
        <v>0.4</v>
      </c>
      <c r="L138" s="138" t="s">
        <v>47</v>
      </c>
      <c r="M138" s="173">
        <v>1</v>
      </c>
      <c r="N138" s="173">
        <v>0.036375</v>
      </c>
      <c r="O138" s="181">
        <f t="shared" ref="O138:O148" si="3">J138+K138-M138</f>
        <v>0.4</v>
      </c>
      <c r="P138" s="173"/>
      <c r="Q138" s="150" t="s">
        <v>26</v>
      </c>
      <c r="R138" s="150" t="s">
        <v>213</v>
      </c>
      <c r="S138" s="111" t="s">
        <v>173</v>
      </c>
      <c r="T138" s="111"/>
      <c r="U138" s="149">
        <f t="shared" si="2"/>
        <v>0</v>
      </c>
      <c r="V138" s="149"/>
    </row>
    <row r="139" customFormat="1" ht="40" customHeight="1" spans="1:22">
      <c r="A139" s="111"/>
      <c r="B139" s="111"/>
      <c r="C139" s="119"/>
      <c r="D139" s="150" t="s">
        <v>27</v>
      </c>
      <c r="E139" s="150" t="s">
        <v>190</v>
      </c>
      <c r="F139" s="111" t="s">
        <v>28</v>
      </c>
      <c r="G139" s="172" t="s">
        <v>214</v>
      </c>
      <c r="H139" s="173">
        <v>0.9</v>
      </c>
      <c r="I139" s="167">
        <v>0.029</v>
      </c>
      <c r="J139" s="173">
        <v>0.46104</v>
      </c>
      <c r="K139" s="173">
        <v>0.485742</v>
      </c>
      <c r="L139" s="138" t="s">
        <v>47</v>
      </c>
      <c r="M139" s="173">
        <v>0.56704</v>
      </c>
      <c r="N139" s="173">
        <v>0.014732</v>
      </c>
      <c r="O139" s="181">
        <f t="shared" si="3"/>
        <v>0.379742</v>
      </c>
      <c r="P139" s="173"/>
      <c r="Q139" s="150" t="s">
        <v>32</v>
      </c>
      <c r="R139" s="150" t="s">
        <v>145</v>
      </c>
      <c r="S139" s="150" t="s">
        <v>32</v>
      </c>
      <c r="T139" s="111" t="s">
        <v>215</v>
      </c>
      <c r="U139" s="149">
        <f t="shared" si="2"/>
        <v>0</v>
      </c>
      <c r="V139" s="149"/>
    </row>
    <row r="140" customFormat="1" ht="40" customHeight="1" spans="1:22">
      <c r="A140" s="111"/>
      <c r="B140" s="111"/>
      <c r="C140" s="119"/>
      <c r="D140" s="150" t="s">
        <v>27</v>
      </c>
      <c r="E140" s="150" t="s">
        <v>190</v>
      </c>
      <c r="F140" s="111" t="s">
        <v>28</v>
      </c>
      <c r="G140" s="172" t="s">
        <v>216</v>
      </c>
      <c r="H140" s="173">
        <v>0.8</v>
      </c>
      <c r="I140" s="167">
        <v>0.029</v>
      </c>
      <c r="J140" s="173">
        <v>0.8</v>
      </c>
      <c r="K140" s="173">
        <v>0.298</v>
      </c>
      <c r="L140" s="138" t="s">
        <v>47</v>
      </c>
      <c r="M140" s="173">
        <v>0.8</v>
      </c>
      <c r="N140" s="173">
        <v>0.017616</v>
      </c>
      <c r="O140" s="181">
        <f t="shared" si="3"/>
        <v>0.298</v>
      </c>
      <c r="P140" s="173"/>
      <c r="Q140" s="150" t="s">
        <v>26</v>
      </c>
      <c r="R140" s="150" t="s">
        <v>213</v>
      </c>
      <c r="S140" s="111" t="s">
        <v>173</v>
      </c>
      <c r="T140" s="111"/>
      <c r="U140" s="149">
        <f t="shared" si="2"/>
        <v>0</v>
      </c>
      <c r="V140" s="149"/>
    </row>
    <row r="141" s="94" customFormat="1" ht="40" customHeight="1" spans="1:22">
      <c r="A141" s="111"/>
      <c r="B141" s="111"/>
      <c r="C141" s="119"/>
      <c r="D141" s="150" t="s">
        <v>27</v>
      </c>
      <c r="E141" s="150" t="s">
        <v>190</v>
      </c>
      <c r="F141" s="111" t="s">
        <v>28</v>
      </c>
      <c r="G141" s="172" t="s">
        <v>217</v>
      </c>
      <c r="H141" s="173">
        <v>0.1</v>
      </c>
      <c r="I141" s="167">
        <v>0.028</v>
      </c>
      <c r="J141" s="173">
        <v>0.0995</v>
      </c>
      <c r="K141" s="173">
        <v>0.1</v>
      </c>
      <c r="L141" s="138" t="s">
        <v>47</v>
      </c>
      <c r="M141" s="173">
        <v>0.0995</v>
      </c>
      <c r="N141" s="173">
        <v>0.002868</v>
      </c>
      <c r="O141" s="181">
        <f t="shared" si="3"/>
        <v>0.1</v>
      </c>
      <c r="P141" s="173"/>
      <c r="Q141" s="150" t="s">
        <v>26</v>
      </c>
      <c r="R141" s="150" t="s">
        <v>213</v>
      </c>
      <c r="S141" s="111" t="s">
        <v>173</v>
      </c>
      <c r="T141" s="111"/>
      <c r="U141" s="149">
        <f t="shared" si="2"/>
        <v>0</v>
      </c>
      <c r="V141" s="149"/>
    </row>
    <row r="142" customFormat="1" ht="40" customHeight="1" spans="1:22">
      <c r="A142" s="111"/>
      <c r="B142" s="111"/>
      <c r="C142" s="119"/>
      <c r="D142" s="150" t="s">
        <v>27</v>
      </c>
      <c r="E142" s="150" t="s">
        <v>190</v>
      </c>
      <c r="F142" s="111" t="s">
        <v>28</v>
      </c>
      <c r="G142" s="172" t="s">
        <v>217</v>
      </c>
      <c r="H142" s="173">
        <v>0.3</v>
      </c>
      <c r="I142" s="167">
        <v>0.04</v>
      </c>
      <c r="J142" s="173">
        <v>0.3</v>
      </c>
      <c r="K142" s="173">
        <v>0</v>
      </c>
      <c r="L142" s="138" t="s">
        <v>47</v>
      </c>
      <c r="M142" s="173">
        <v>0.3</v>
      </c>
      <c r="N142" s="173">
        <v>0.009976</v>
      </c>
      <c r="O142" s="181">
        <f t="shared" si="3"/>
        <v>0</v>
      </c>
      <c r="P142" s="173"/>
      <c r="Q142" s="150" t="s">
        <v>26</v>
      </c>
      <c r="R142" s="150" t="s">
        <v>213</v>
      </c>
      <c r="S142" s="111" t="s">
        <v>173</v>
      </c>
      <c r="T142" s="111"/>
      <c r="U142" s="149">
        <f t="shared" si="2"/>
        <v>0</v>
      </c>
      <c r="V142" s="149"/>
    </row>
    <row r="143" customFormat="1" ht="40" customHeight="1" spans="1:22">
      <c r="A143" s="111"/>
      <c r="B143" s="111"/>
      <c r="C143" s="119"/>
      <c r="D143" s="150" t="s">
        <v>27</v>
      </c>
      <c r="E143" s="150" t="s">
        <v>190</v>
      </c>
      <c r="F143" s="111" t="s">
        <v>28</v>
      </c>
      <c r="G143" s="172" t="s">
        <v>218</v>
      </c>
      <c r="H143" s="173">
        <v>0.1</v>
      </c>
      <c r="I143" s="167">
        <v>0.04</v>
      </c>
      <c r="J143" s="173">
        <v>0.1</v>
      </c>
      <c r="K143" s="173">
        <v>0</v>
      </c>
      <c r="L143" s="138" t="s">
        <v>47</v>
      </c>
      <c r="M143" s="173">
        <v>0.1</v>
      </c>
      <c r="N143" s="173">
        <v>0.003233</v>
      </c>
      <c r="O143" s="181">
        <f t="shared" si="3"/>
        <v>0</v>
      </c>
      <c r="P143" s="173"/>
      <c r="Q143" s="150" t="s">
        <v>26</v>
      </c>
      <c r="R143" s="150" t="s">
        <v>213</v>
      </c>
      <c r="S143" s="111" t="s">
        <v>173</v>
      </c>
      <c r="T143" s="111"/>
      <c r="U143" s="149">
        <f t="shared" si="2"/>
        <v>0</v>
      </c>
      <c r="V143" s="149"/>
    </row>
    <row r="144" customFormat="1" ht="40" customHeight="1" spans="1:22">
      <c r="A144" s="111"/>
      <c r="B144" s="111"/>
      <c r="C144" s="119"/>
      <c r="D144" s="150" t="s">
        <v>27</v>
      </c>
      <c r="E144" s="150" t="s">
        <v>190</v>
      </c>
      <c r="F144" s="111" t="s">
        <v>28</v>
      </c>
      <c r="G144" s="172" t="s">
        <v>131</v>
      </c>
      <c r="H144" s="173">
        <v>0.5</v>
      </c>
      <c r="I144" s="167">
        <v>0.028</v>
      </c>
      <c r="J144" s="173">
        <v>0</v>
      </c>
      <c r="K144" s="173">
        <v>0.4995</v>
      </c>
      <c r="L144" s="138" t="s">
        <v>47</v>
      </c>
      <c r="M144" s="173">
        <v>0</v>
      </c>
      <c r="N144" s="173">
        <v>0.003263</v>
      </c>
      <c r="O144" s="181">
        <f t="shared" si="3"/>
        <v>0.4995</v>
      </c>
      <c r="P144" s="173"/>
      <c r="Q144" s="150" t="s">
        <v>26</v>
      </c>
      <c r="R144" s="150" t="s">
        <v>213</v>
      </c>
      <c r="S144" s="111" t="s">
        <v>173</v>
      </c>
      <c r="T144" s="111"/>
      <c r="U144" s="149">
        <f t="shared" si="2"/>
        <v>0</v>
      </c>
      <c r="V144" s="149"/>
    </row>
    <row r="145" customFormat="1" ht="40" customHeight="1" spans="1:22">
      <c r="A145" s="111"/>
      <c r="B145" s="111"/>
      <c r="C145" s="119"/>
      <c r="D145" s="150" t="s">
        <v>27</v>
      </c>
      <c r="E145" s="150" t="s">
        <v>190</v>
      </c>
      <c r="F145" s="111" t="s">
        <v>28</v>
      </c>
      <c r="G145" s="172" t="s">
        <v>219</v>
      </c>
      <c r="H145" s="173">
        <v>0.5</v>
      </c>
      <c r="I145" s="167">
        <v>0.028</v>
      </c>
      <c r="J145" s="173">
        <v>0</v>
      </c>
      <c r="K145" s="173">
        <v>0.5</v>
      </c>
      <c r="L145" s="138" t="s">
        <v>47</v>
      </c>
      <c r="M145" s="173">
        <v>0</v>
      </c>
      <c r="N145" s="173">
        <v>0.00988</v>
      </c>
      <c r="O145" s="181">
        <f t="shared" si="3"/>
        <v>0.5</v>
      </c>
      <c r="P145" s="173"/>
      <c r="Q145" s="150" t="s">
        <v>26</v>
      </c>
      <c r="R145" s="150" t="s">
        <v>213</v>
      </c>
      <c r="S145" s="111" t="s">
        <v>173</v>
      </c>
      <c r="T145" s="111"/>
      <c r="U145" s="149">
        <f t="shared" si="2"/>
        <v>0</v>
      </c>
      <c r="V145" s="149"/>
    </row>
    <row r="146" customFormat="1" ht="40" customHeight="1" spans="1:22">
      <c r="A146" s="111"/>
      <c r="B146" s="111"/>
      <c r="C146" s="119"/>
      <c r="D146" s="150" t="s">
        <v>27</v>
      </c>
      <c r="E146" s="150" t="s">
        <v>190</v>
      </c>
      <c r="F146" s="111" t="s">
        <v>28</v>
      </c>
      <c r="G146" s="172" t="s">
        <v>220</v>
      </c>
      <c r="H146" s="173">
        <v>0.5</v>
      </c>
      <c r="I146" s="167">
        <v>0.04</v>
      </c>
      <c r="J146" s="173">
        <v>0</v>
      </c>
      <c r="K146" s="173">
        <v>0.5</v>
      </c>
      <c r="L146" s="138" t="s">
        <v>47</v>
      </c>
      <c r="M146" s="173">
        <v>0.002</v>
      </c>
      <c r="N146" s="173">
        <v>0.01397</v>
      </c>
      <c r="O146" s="181">
        <f t="shared" si="3"/>
        <v>0.498</v>
      </c>
      <c r="P146" s="173"/>
      <c r="Q146" s="150" t="s">
        <v>26</v>
      </c>
      <c r="R146" s="150" t="s">
        <v>213</v>
      </c>
      <c r="S146" s="111" t="s">
        <v>173</v>
      </c>
      <c r="T146" s="111"/>
      <c r="U146" s="149">
        <f t="shared" si="2"/>
        <v>0</v>
      </c>
      <c r="V146" s="149"/>
    </row>
    <row r="147" customFormat="1" ht="40" customHeight="1" spans="1:22">
      <c r="A147" s="111"/>
      <c r="B147" s="111"/>
      <c r="C147" s="119"/>
      <c r="D147" s="150" t="s">
        <v>27</v>
      </c>
      <c r="E147" s="150" t="s">
        <v>190</v>
      </c>
      <c r="F147" s="111" t="s">
        <v>28</v>
      </c>
      <c r="G147" s="172" t="s">
        <v>221</v>
      </c>
      <c r="H147" s="173">
        <v>0.2</v>
      </c>
      <c r="I147" s="167">
        <v>0.028</v>
      </c>
      <c r="J147" s="173">
        <v>0.2</v>
      </c>
      <c r="K147" s="173">
        <v>0</v>
      </c>
      <c r="L147" s="138" t="s">
        <v>47</v>
      </c>
      <c r="M147" s="173">
        <v>0.2</v>
      </c>
      <c r="N147" s="173">
        <v>0.002525</v>
      </c>
      <c r="O147" s="181">
        <f t="shared" si="3"/>
        <v>0</v>
      </c>
      <c r="P147" s="173"/>
      <c r="Q147" s="150" t="s">
        <v>26</v>
      </c>
      <c r="R147" s="150" t="s">
        <v>213</v>
      </c>
      <c r="S147" s="111" t="s">
        <v>173</v>
      </c>
      <c r="T147" s="111"/>
      <c r="U147" s="149">
        <f t="shared" si="2"/>
        <v>0</v>
      </c>
      <c r="V147" s="149"/>
    </row>
    <row r="148" customFormat="1" ht="40" customHeight="1" spans="1:22">
      <c r="A148" s="111"/>
      <c r="B148" s="111"/>
      <c r="C148" s="120"/>
      <c r="D148" s="150" t="s">
        <v>27</v>
      </c>
      <c r="E148" s="150" t="s">
        <v>190</v>
      </c>
      <c r="F148" s="111" t="s">
        <v>28</v>
      </c>
      <c r="G148" s="172" t="s">
        <v>222</v>
      </c>
      <c r="H148" s="173">
        <v>0.15</v>
      </c>
      <c r="I148" s="167">
        <v>0.04</v>
      </c>
      <c r="J148" s="173">
        <v>0.15</v>
      </c>
      <c r="K148" s="173">
        <v>0.15</v>
      </c>
      <c r="L148" s="138" t="s">
        <v>47</v>
      </c>
      <c r="M148" s="173">
        <v>0.15</v>
      </c>
      <c r="N148" s="173">
        <v>0.006038</v>
      </c>
      <c r="O148" s="181">
        <f t="shared" si="3"/>
        <v>0.15</v>
      </c>
      <c r="P148" s="173"/>
      <c r="Q148" s="150" t="s">
        <v>32</v>
      </c>
      <c r="R148" s="150" t="s">
        <v>145</v>
      </c>
      <c r="S148" s="150" t="s">
        <v>32</v>
      </c>
      <c r="T148" s="111" t="s">
        <v>215</v>
      </c>
      <c r="U148" s="149">
        <f t="shared" si="2"/>
        <v>0</v>
      </c>
      <c r="V148" s="149"/>
    </row>
    <row r="149" s="88" customFormat="1" ht="28" customHeight="1" spans="1:22">
      <c r="A149" s="111"/>
      <c r="B149" s="44" t="s">
        <v>223</v>
      </c>
      <c r="C149" s="44"/>
      <c r="D149" s="151"/>
      <c r="E149" s="151"/>
      <c r="F149" s="111"/>
      <c r="G149" s="44"/>
      <c r="H149" s="116">
        <f>SUBTOTAL(9,H138:H148)</f>
        <v>5.05</v>
      </c>
      <c r="I149" s="141"/>
      <c r="J149" s="116">
        <f>SUBTOTAL(9,J138:J148)</f>
        <v>3.11054</v>
      </c>
      <c r="K149" s="116">
        <f>SUBTOTAL(9,K138:K148)</f>
        <v>2.933242</v>
      </c>
      <c r="L149" s="142"/>
      <c r="M149" s="116">
        <f>SUBTOTAL(9,M138:M148)</f>
        <v>3.21854</v>
      </c>
      <c r="N149" s="116">
        <f>SUBTOTAL(9,N138:N148)</f>
        <v>0.120476</v>
      </c>
      <c r="O149" s="140">
        <f>SUBTOTAL(9,O138:O148)</f>
        <v>2.825242</v>
      </c>
      <c r="P149" s="111"/>
      <c r="Q149" s="44"/>
      <c r="R149" s="44"/>
      <c r="S149" s="44"/>
      <c r="T149" s="44"/>
      <c r="U149" s="149">
        <f t="shared" si="2"/>
        <v>0</v>
      </c>
      <c r="V149" s="149"/>
    </row>
    <row r="150" s="82" customFormat="1" ht="28" customHeight="1" spans="1:22">
      <c r="A150" s="111">
        <v>19</v>
      </c>
      <c r="B150" s="111" t="s">
        <v>224</v>
      </c>
      <c r="C150" s="111">
        <v>2</v>
      </c>
      <c r="D150" s="111" t="s">
        <v>27</v>
      </c>
      <c r="E150" s="111" t="s">
        <v>27</v>
      </c>
      <c r="F150" s="111" t="s">
        <v>28</v>
      </c>
      <c r="G150" s="174" t="s">
        <v>225</v>
      </c>
      <c r="H150" s="112">
        <v>0.3</v>
      </c>
      <c r="I150" s="137">
        <v>0.024</v>
      </c>
      <c r="J150" s="112">
        <v>0</v>
      </c>
      <c r="K150" s="112">
        <v>0.2</v>
      </c>
      <c r="L150" s="138" t="s">
        <v>47</v>
      </c>
      <c r="M150" s="112">
        <v>0</v>
      </c>
      <c r="N150" s="112">
        <v>0.00417833</v>
      </c>
      <c r="O150" s="139">
        <v>0.2</v>
      </c>
      <c r="P150" s="111"/>
      <c r="Q150" s="111" t="s">
        <v>26</v>
      </c>
      <c r="R150" s="111" t="s">
        <v>112</v>
      </c>
      <c r="S150" s="111" t="s">
        <v>113</v>
      </c>
      <c r="T150" s="111"/>
      <c r="U150" s="149">
        <f t="shared" si="2"/>
        <v>0</v>
      </c>
      <c r="V150" s="149"/>
    </row>
    <row r="151" s="92" customFormat="1" ht="28" customHeight="1" spans="1:22">
      <c r="A151" s="44"/>
      <c r="B151" s="44" t="s">
        <v>226</v>
      </c>
      <c r="C151" s="44"/>
      <c r="D151" s="44"/>
      <c r="E151" s="44"/>
      <c r="F151" s="111"/>
      <c r="G151" s="175"/>
      <c r="H151" s="116">
        <f>SUBTOTAL(9,H150)</f>
        <v>0.3</v>
      </c>
      <c r="I151" s="141"/>
      <c r="J151" s="116">
        <f>SUBTOTAL(9,J150)</f>
        <v>0</v>
      </c>
      <c r="K151" s="116">
        <f>SUBTOTAL(9,K150)</f>
        <v>0.2</v>
      </c>
      <c r="L151" s="142"/>
      <c r="M151" s="116">
        <f>SUBTOTAL(9,M150)</f>
        <v>0</v>
      </c>
      <c r="N151" s="116">
        <f>SUBTOTAL(9,N150)</f>
        <v>0.00417833</v>
      </c>
      <c r="O151" s="140">
        <f>SUBTOTAL(9,O150)</f>
        <v>0.2</v>
      </c>
      <c r="P151" s="111"/>
      <c r="Q151" s="44"/>
      <c r="R151" s="44"/>
      <c r="S151" s="44"/>
      <c r="T151" s="44"/>
      <c r="U151" s="149">
        <f t="shared" si="2"/>
        <v>0</v>
      </c>
      <c r="V151" s="149"/>
    </row>
    <row r="152" s="92" customFormat="1" ht="28" customHeight="1" spans="1:22">
      <c r="A152" s="118">
        <v>20</v>
      </c>
      <c r="B152" s="118" t="s">
        <v>227</v>
      </c>
      <c r="C152" s="118">
        <v>2</v>
      </c>
      <c r="D152" s="111" t="s">
        <v>27</v>
      </c>
      <c r="E152" s="111" t="s">
        <v>27</v>
      </c>
      <c r="F152" s="111" t="s">
        <v>28</v>
      </c>
      <c r="G152" s="111" t="s">
        <v>228</v>
      </c>
      <c r="H152" s="113">
        <v>0.95</v>
      </c>
      <c r="I152" s="137">
        <v>0.044175</v>
      </c>
      <c r="J152" s="112">
        <v>0.3</v>
      </c>
      <c r="K152" s="138">
        <v>0</v>
      </c>
      <c r="L152" s="138" t="s">
        <v>47</v>
      </c>
      <c r="M152" s="112">
        <v>0.3</v>
      </c>
      <c r="N152" s="113">
        <v>0.034020264</v>
      </c>
      <c r="O152" s="112">
        <f t="shared" ref="O152:O167" si="4">J152+K152-M152</f>
        <v>0</v>
      </c>
      <c r="P152" s="139"/>
      <c r="Q152" s="111" t="s">
        <v>26</v>
      </c>
      <c r="R152" s="111" t="s">
        <v>112</v>
      </c>
      <c r="S152" s="184" t="s">
        <v>113</v>
      </c>
      <c r="T152" s="44"/>
      <c r="U152" s="149">
        <f t="shared" si="2"/>
        <v>0</v>
      </c>
      <c r="V152" s="149"/>
    </row>
    <row r="153" s="92" customFormat="1" ht="28" customHeight="1" spans="1:22">
      <c r="A153" s="119"/>
      <c r="B153" s="119"/>
      <c r="C153" s="119"/>
      <c r="D153" s="111" t="s">
        <v>27</v>
      </c>
      <c r="E153" s="111" t="s">
        <v>27</v>
      </c>
      <c r="F153" s="111" t="s">
        <v>28</v>
      </c>
      <c r="G153" s="111" t="s">
        <v>229</v>
      </c>
      <c r="H153" s="114"/>
      <c r="I153" s="137">
        <v>0.04</v>
      </c>
      <c r="J153" s="112">
        <v>0.45</v>
      </c>
      <c r="K153" s="138">
        <v>0</v>
      </c>
      <c r="L153" s="138" t="s">
        <v>47</v>
      </c>
      <c r="M153" s="112">
        <v>0.45</v>
      </c>
      <c r="N153" s="114"/>
      <c r="O153" s="112">
        <f t="shared" si="4"/>
        <v>0</v>
      </c>
      <c r="P153" s="139"/>
      <c r="Q153" s="111" t="s">
        <v>26</v>
      </c>
      <c r="R153" s="111" t="s">
        <v>112</v>
      </c>
      <c r="S153" s="184" t="s">
        <v>113</v>
      </c>
      <c r="T153" s="44"/>
      <c r="U153" s="149">
        <f t="shared" si="2"/>
        <v>0</v>
      </c>
      <c r="V153" s="149"/>
    </row>
    <row r="154" s="92" customFormat="1" ht="28" customHeight="1" spans="1:22">
      <c r="A154" s="119"/>
      <c r="B154" s="119"/>
      <c r="C154" s="119"/>
      <c r="D154" s="111" t="s">
        <v>27</v>
      </c>
      <c r="E154" s="111" t="s">
        <v>27</v>
      </c>
      <c r="F154" s="111" t="s">
        <v>28</v>
      </c>
      <c r="G154" s="111" t="s">
        <v>230</v>
      </c>
      <c r="H154" s="114"/>
      <c r="I154" s="137">
        <v>0.04</v>
      </c>
      <c r="J154" s="112">
        <v>0.3</v>
      </c>
      <c r="K154" s="138">
        <v>0</v>
      </c>
      <c r="L154" s="138" t="s">
        <v>47</v>
      </c>
      <c r="M154" s="138">
        <v>0.3</v>
      </c>
      <c r="N154" s="114"/>
      <c r="O154" s="112">
        <f t="shared" si="4"/>
        <v>0</v>
      </c>
      <c r="P154" s="139"/>
      <c r="Q154" s="111" t="s">
        <v>26</v>
      </c>
      <c r="R154" s="111" t="s">
        <v>112</v>
      </c>
      <c r="S154" s="184" t="s">
        <v>113</v>
      </c>
      <c r="T154" s="44"/>
      <c r="U154" s="149">
        <f t="shared" si="2"/>
        <v>0</v>
      </c>
      <c r="V154" s="149"/>
    </row>
    <row r="155" s="92" customFormat="1" ht="28" customHeight="1" spans="1:22">
      <c r="A155" s="119"/>
      <c r="B155" s="119"/>
      <c r="C155" s="119"/>
      <c r="D155" s="111" t="s">
        <v>27</v>
      </c>
      <c r="E155" s="111" t="s">
        <v>27</v>
      </c>
      <c r="F155" s="111" t="s">
        <v>28</v>
      </c>
      <c r="G155" s="111" t="s">
        <v>231</v>
      </c>
      <c r="H155" s="114"/>
      <c r="I155" s="137">
        <v>0.04</v>
      </c>
      <c r="J155" s="112">
        <v>0.17</v>
      </c>
      <c r="K155" s="138">
        <v>0</v>
      </c>
      <c r="L155" s="138" t="s">
        <v>47</v>
      </c>
      <c r="M155" s="138">
        <v>0.17</v>
      </c>
      <c r="N155" s="114"/>
      <c r="O155" s="112">
        <f t="shared" si="4"/>
        <v>0</v>
      </c>
      <c r="P155" s="139"/>
      <c r="Q155" s="111" t="s">
        <v>26</v>
      </c>
      <c r="R155" s="111" t="s">
        <v>112</v>
      </c>
      <c r="S155" s="184" t="s">
        <v>113</v>
      </c>
      <c r="T155" s="44"/>
      <c r="U155" s="149">
        <f t="shared" si="2"/>
        <v>0</v>
      </c>
      <c r="V155" s="149"/>
    </row>
    <row r="156" s="92" customFormat="1" ht="28" customHeight="1" spans="1:22">
      <c r="A156" s="119"/>
      <c r="B156" s="119"/>
      <c r="C156" s="119"/>
      <c r="D156" s="111" t="s">
        <v>27</v>
      </c>
      <c r="E156" s="111" t="s">
        <v>27</v>
      </c>
      <c r="F156" s="111" t="s">
        <v>28</v>
      </c>
      <c r="G156" s="111" t="s">
        <v>232</v>
      </c>
      <c r="H156" s="114"/>
      <c r="I156" s="137">
        <v>0.027</v>
      </c>
      <c r="J156" s="112">
        <v>0</v>
      </c>
      <c r="K156" s="112">
        <v>0.45</v>
      </c>
      <c r="L156" s="138" t="s">
        <v>47</v>
      </c>
      <c r="M156" s="138">
        <v>0</v>
      </c>
      <c r="N156" s="114"/>
      <c r="O156" s="112">
        <f t="shared" si="4"/>
        <v>0.45</v>
      </c>
      <c r="P156" s="139"/>
      <c r="Q156" s="111" t="s">
        <v>26</v>
      </c>
      <c r="R156" s="111" t="s">
        <v>112</v>
      </c>
      <c r="S156" s="184" t="s">
        <v>113</v>
      </c>
      <c r="T156" s="44"/>
      <c r="U156" s="149">
        <f t="shared" si="2"/>
        <v>0</v>
      </c>
      <c r="V156" s="149"/>
    </row>
    <row r="157" s="92" customFormat="1" ht="28" customHeight="1" spans="1:22">
      <c r="A157" s="119"/>
      <c r="B157" s="119"/>
      <c r="C157" s="119"/>
      <c r="D157" s="111" t="s">
        <v>27</v>
      </c>
      <c r="E157" s="111" t="s">
        <v>27</v>
      </c>
      <c r="F157" s="111" t="s">
        <v>28</v>
      </c>
      <c r="G157" s="111" t="s">
        <v>233</v>
      </c>
      <c r="H157" s="115"/>
      <c r="I157" s="137">
        <v>0.027</v>
      </c>
      <c r="J157" s="112">
        <v>0</v>
      </c>
      <c r="K157" s="112">
        <v>0.47</v>
      </c>
      <c r="L157" s="138" t="s">
        <v>47</v>
      </c>
      <c r="M157" s="138">
        <v>0</v>
      </c>
      <c r="N157" s="115"/>
      <c r="O157" s="112">
        <f t="shared" si="4"/>
        <v>0.47</v>
      </c>
      <c r="P157" s="139"/>
      <c r="Q157" s="111" t="s">
        <v>26</v>
      </c>
      <c r="R157" s="111" t="s">
        <v>112</v>
      </c>
      <c r="S157" s="184" t="s">
        <v>113</v>
      </c>
      <c r="T157" s="44"/>
      <c r="U157" s="149">
        <f t="shared" si="2"/>
        <v>0</v>
      </c>
      <c r="V157" s="149"/>
    </row>
    <row r="158" s="92" customFormat="1" ht="28" customHeight="1" spans="1:22">
      <c r="A158" s="119"/>
      <c r="B158" s="119"/>
      <c r="C158" s="119"/>
      <c r="D158" s="111" t="s">
        <v>27</v>
      </c>
      <c r="E158" s="111" t="s">
        <v>27</v>
      </c>
      <c r="F158" s="111" t="s">
        <v>28</v>
      </c>
      <c r="G158" s="111" t="s">
        <v>234</v>
      </c>
      <c r="H158" s="113">
        <v>0.93</v>
      </c>
      <c r="I158" s="137">
        <v>0.04</v>
      </c>
      <c r="J158" s="112">
        <v>0.55</v>
      </c>
      <c r="K158" s="112">
        <v>0</v>
      </c>
      <c r="L158" s="138" t="s">
        <v>47</v>
      </c>
      <c r="M158" s="138">
        <v>0.55</v>
      </c>
      <c r="N158" s="113">
        <v>0.0197111098</v>
      </c>
      <c r="O158" s="112">
        <f t="shared" si="4"/>
        <v>0</v>
      </c>
      <c r="P158" s="139"/>
      <c r="Q158" s="111" t="s">
        <v>26</v>
      </c>
      <c r="R158" s="111" t="s">
        <v>112</v>
      </c>
      <c r="S158" s="184" t="s">
        <v>113</v>
      </c>
      <c r="T158" s="44"/>
      <c r="U158" s="149">
        <f t="shared" si="2"/>
        <v>0</v>
      </c>
      <c r="V158" s="149"/>
    </row>
    <row r="159" s="92" customFormat="1" ht="28" customHeight="1" spans="1:22">
      <c r="A159" s="119"/>
      <c r="B159" s="119"/>
      <c r="C159" s="119"/>
      <c r="D159" s="111" t="s">
        <v>27</v>
      </c>
      <c r="E159" s="111" t="s">
        <v>27</v>
      </c>
      <c r="F159" s="111" t="s">
        <v>28</v>
      </c>
      <c r="G159" s="111" t="s">
        <v>235</v>
      </c>
      <c r="H159" s="114"/>
      <c r="I159" s="137">
        <v>0.04</v>
      </c>
      <c r="J159" s="112">
        <v>0.03</v>
      </c>
      <c r="K159" s="112">
        <v>0</v>
      </c>
      <c r="L159" s="138" t="s">
        <v>47</v>
      </c>
      <c r="M159" s="112">
        <v>0.03</v>
      </c>
      <c r="N159" s="114"/>
      <c r="O159" s="112">
        <f t="shared" si="4"/>
        <v>0</v>
      </c>
      <c r="P159" s="139"/>
      <c r="Q159" s="111" t="s">
        <v>26</v>
      </c>
      <c r="R159" s="111" t="s">
        <v>112</v>
      </c>
      <c r="S159" s="184" t="s">
        <v>113</v>
      </c>
      <c r="T159" s="44"/>
      <c r="U159" s="149">
        <f t="shared" si="2"/>
        <v>0</v>
      </c>
      <c r="V159" s="149"/>
    </row>
    <row r="160" s="92" customFormat="1" ht="28" customHeight="1" spans="1:22">
      <c r="A160" s="119"/>
      <c r="B160" s="119"/>
      <c r="C160" s="119"/>
      <c r="D160" s="111" t="s">
        <v>27</v>
      </c>
      <c r="E160" s="111" t="s">
        <v>27</v>
      </c>
      <c r="F160" s="111" t="s">
        <v>28</v>
      </c>
      <c r="G160" s="111" t="s">
        <v>236</v>
      </c>
      <c r="H160" s="115"/>
      <c r="I160" s="137">
        <v>0.029</v>
      </c>
      <c r="J160" s="112">
        <v>0</v>
      </c>
      <c r="K160" s="138">
        <v>0.58</v>
      </c>
      <c r="L160" s="138" t="s">
        <v>47</v>
      </c>
      <c r="M160" s="112">
        <v>0</v>
      </c>
      <c r="N160" s="115"/>
      <c r="O160" s="112">
        <f t="shared" si="4"/>
        <v>0.58</v>
      </c>
      <c r="P160" s="139"/>
      <c r="Q160" s="111" t="s">
        <v>26</v>
      </c>
      <c r="R160" s="111" t="s">
        <v>112</v>
      </c>
      <c r="S160" s="184" t="s">
        <v>113</v>
      </c>
      <c r="T160" s="44"/>
      <c r="U160" s="149">
        <f t="shared" si="2"/>
        <v>0</v>
      </c>
      <c r="V160" s="149"/>
    </row>
    <row r="161" s="92" customFormat="1" ht="28" customHeight="1" spans="1:22">
      <c r="A161" s="119"/>
      <c r="B161" s="119"/>
      <c r="C161" s="119"/>
      <c r="D161" s="111" t="s">
        <v>27</v>
      </c>
      <c r="E161" s="111" t="s">
        <v>27</v>
      </c>
      <c r="F161" s="111" t="s">
        <v>28</v>
      </c>
      <c r="G161" s="111" t="s">
        <v>237</v>
      </c>
      <c r="H161" s="112">
        <v>0.18</v>
      </c>
      <c r="I161" s="137">
        <v>0.04</v>
      </c>
      <c r="J161" s="112">
        <v>0.18</v>
      </c>
      <c r="K161" s="112">
        <v>0</v>
      </c>
      <c r="L161" s="138" t="s">
        <v>47</v>
      </c>
      <c r="M161" s="138">
        <v>0.18</v>
      </c>
      <c r="N161" s="112">
        <v>0.00506</v>
      </c>
      <c r="O161" s="112">
        <f t="shared" si="4"/>
        <v>0</v>
      </c>
      <c r="P161" s="139"/>
      <c r="Q161" s="150" t="s">
        <v>32</v>
      </c>
      <c r="R161" s="111" t="s">
        <v>145</v>
      </c>
      <c r="S161" s="150" t="s">
        <v>32</v>
      </c>
      <c r="T161" s="44"/>
      <c r="U161" s="149">
        <f t="shared" si="2"/>
        <v>0</v>
      </c>
      <c r="V161" s="149"/>
    </row>
    <row r="162" s="92" customFormat="1" ht="28" customHeight="1" spans="1:22">
      <c r="A162" s="119"/>
      <c r="B162" s="119"/>
      <c r="C162" s="119"/>
      <c r="D162" s="111" t="s">
        <v>27</v>
      </c>
      <c r="E162" s="111" t="s">
        <v>27</v>
      </c>
      <c r="F162" s="111" t="s">
        <v>28</v>
      </c>
      <c r="G162" s="111" t="s">
        <v>238</v>
      </c>
      <c r="H162" s="113">
        <v>0.1</v>
      </c>
      <c r="I162" s="137">
        <v>0.039</v>
      </c>
      <c r="J162" s="112">
        <v>0.1</v>
      </c>
      <c r="K162" s="112">
        <v>0</v>
      </c>
      <c r="L162" s="138" t="s">
        <v>47</v>
      </c>
      <c r="M162" s="138">
        <v>0.1</v>
      </c>
      <c r="N162" s="113">
        <v>0.0035443056</v>
      </c>
      <c r="O162" s="112">
        <f t="shared" si="4"/>
        <v>0</v>
      </c>
      <c r="P162" s="139"/>
      <c r="Q162" s="111" t="s">
        <v>26</v>
      </c>
      <c r="R162" s="111" t="s">
        <v>112</v>
      </c>
      <c r="S162" s="184" t="s">
        <v>113</v>
      </c>
      <c r="T162" s="44"/>
      <c r="U162" s="149">
        <f t="shared" si="2"/>
        <v>0</v>
      </c>
      <c r="V162" s="149"/>
    </row>
    <row r="163" s="92" customFormat="1" ht="28" customHeight="1" spans="1:22">
      <c r="A163" s="119"/>
      <c r="B163" s="119"/>
      <c r="C163" s="119"/>
      <c r="D163" s="111" t="s">
        <v>27</v>
      </c>
      <c r="E163" s="111" t="s">
        <v>27</v>
      </c>
      <c r="F163" s="111" t="s">
        <v>28</v>
      </c>
      <c r="G163" s="111" t="s">
        <v>239</v>
      </c>
      <c r="H163" s="115"/>
      <c r="I163" s="137">
        <v>0.029</v>
      </c>
      <c r="J163" s="112">
        <v>0</v>
      </c>
      <c r="K163" s="138">
        <v>0.1</v>
      </c>
      <c r="L163" s="138" t="s">
        <v>47</v>
      </c>
      <c r="M163" s="112">
        <v>0</v>
      </c>
      <c r="N163" s="115"/>
      <c r="O163" s="112">
        <f t="shared" si="4"/>
        <v>0.1</v>
      </c>
      <c r="P163" s="139"/>
      <c r="Q163" s="111" t="s">
        <v>26</v>
      </c>
      <c r="R163" s="111" t="s">
        <v>112</v>
      </c>
      <c r="S163" s="184" t="s">
        <v>113</v>
      </c>
      <c r="T163" s="44"/>
      <c r="U163" s="149">
        <f t="shared" si="2"/>
        <v>0</v>
      </c>
      <c r="V163" s="149"/>
    </row>
    <row r="164" s="92" customFormat="1" ht="28" customHeight="1" spans="1:22">
      <c r="A164" s="119"/>
      <c r="B164" s="119"/>
      <c r="C164" s="119"/>
      <c r="D164" s="111" t="s">
        <v>27</v>
      </c>
      <c r="E164" s="111" t="s">
        <v>27</v>
      </c>
      <c r="F164" s="111" t="s">
        <v>28</v>
      </c>
      <c r="G164" s="111" t="s">
        <v>240</v>
      </c>
      <c r="H164" s="113">
        <v>0.1</v>
      </c>
      <c r="I164" s="137">
        <v>0.0385</v>
      </c>
      <c r="J164" s="112">
        <v>0.1</v>
      </c>
      <c r="K164" s="112">
        <v>0</v>
      </c>
      <c r="L164" s="138" t="s">
        <v>47</v>
      </c>
      <c r="M164" s="138">
        <v>0.1</v>
      </c>
      <c r="N164" s="113">
        <v>0.0034506945</v>
      </c>
      <c r="O164" s="112">
        <f t="shared" si="4"/>
        <v>0</v>
      </c>
      <c r="P164" s="139"/>
      <c r="Q164" s="111" t="s">
        <v>26</v>
      </c>
      <c r="R164" s="111" t="s">
        <v>112</v>
      </c>
      <c r="S164" s="184" t="s">
        <v>113</v>
      </c>
      <c r="T164" s="44"/>
      <c r="U164" s="149">
        <f t="shared" si="2"/>
        <v>0</v>
      </c>
      <c r="V164" s="149"/>
    </row>
    <row r="165" s="82" customFormat="1" ht="28" customHeight="1" spans="1:22">
      <c r="A165" s="119"/>
      <c r="B165" s="119"/>
      <c r="C165" s="119"/>
      <c r="D165" s="111" t="s">
        <v>27</v>
      </c>
      <c r="E165" s="111" t="s">
        <v>27</v>
      </c>
      <c r="F165" s="111" t="s">
        <v>28</v>
      </c>
      <c r="G165" s="111" t="s">
        <v>241</v>
      </c>
      <c r="H165" s="115"/>
      <c r="I165" s="137">
        <v>0.0285</v>
      </c>
      <c r="J165" s="112">
        <v>0</v>
      </c>
      <c r="K165" s="138">
        <v>0.1</v>
      </c>
      <c r="L165" s="138" t="s">
        <v>47</v>
      </c>
      <c r="M165" s="112">
        <v>0</v>
      </c>
      <c r="N165" s="115"/>
      <c r="O165" s="112">
        <f t="shared" si="4"/>
        <v>0.1</v>
      </c>
      <c r="P165" s="139"/>
      <c r="Q165" s="111" t="s">
        <v>26</v>
      </c>
      <c r="R165" s="111" t="s">
        <v>112</v>
      </c>
      <c r="S165" s="184" t="s">
        <v>113</v>
      </c>
      <c r="T165" s="111"/>
      <c r="U165" s="149">
        <f t="shared" si="2"/>
        <v>0</v>
      </c>
      <c r="V165" s="149"/>
    </row>
    <row r="166" s="82" customFormat="1" ht="28" customHeight="1" spans="1:22">
      <c r="A166" s="119"/>
      <c r="B166" s="119"/>
      <c r="C166" s="119"/>
      <c r="D166" s="111" t="s">
        <v>27</v>
      </c>
      <c r="E166" s="111" t="s">
        <v>27</v>
      </c>
      <c r="F166" s="111" t="s">
        <v>28</v>
      </c>
      <c r="G166" s="111" t="s">
        <v>242</v>
      </c>
      <c r="H166" s="113">
        <v>0.169</v>
      </c>
      <c r="I166" s="137">
        <v>0.04</v>
      </c>
      <c r="J166" s="112">
        <v>0.15</v>
      </c>
      <c r="K166" s="112">
        <v>0</v>
      </c>
      <c r="L166" s="138" t="s">
        <v>47</v>
      </c>
      <c r="M166" s="138">
        <v>0.15</v>
      </c>
      <c r="N166" s="113">
        <v>0.005349847</v>
      </c>
      <c r="O166" s="112">
        <f t="shared" si="4"/>
        <v>0</v>
      </c>
      <c r="P166" s="139"/>
      <c r="Q166" s="111" t="s">
        <v>26</v>
      </c>
      <c r="R166" s="111" t="s">
        <v>112</v>
      </c>
      <c r="S166" s="184" t="s">
        <v>113</v>
      </c>
      <c r="T166" s="111"/>
      <c r="U166" s="149">
        <f t="shared" si="2"/>
        <v>0</v>
      </c>
      <c r="V166" s="149"/>
    </row>
    <row r="167" s="82" customFormat="1" ht="28" customHeight="1" spans="1:22">
      <c r="A167" s="119"/>
      <c r="B167" s="120"/>
      <c r="C167" s="120"/>
      <c r="D167" s="111" t="s">
        <v>27</v>
      </c>
      <c r="E167" s="111" t="s">
        <v>27</v>
      </c>
      <c r="F167" s="111" t="s">
        <v>28</v>
      </c>
      <c r="G167" s="111" t="s">
        <v>243</v>
      </c>
      <c r="H167" s="115"/>
      <c r="I167" s="137">
        <v>0.04</v>
      </c>
      <c r="J167" s="112">
        <v>0.019</v>
      </c>
      <c r="K167" s="112">
        <v>0</v>
      </c>
      <c r="L167" s="138" t="s">
        <v>47</v>
      </c>
      <c r="M167" s="138">
        <v>0.019</v>
      </c>
      <c r="N167" s="115"/>
      <c r="O167" s="112">
        <f t="shared" si="4"/>
        <v>0</v>
      </c>
      <c r="P167" s="139"/>
      <c r="Q167" s="150" t="s">
        <v>32</v>
      </c>
      <c r="R167" s="111" t="s">
        <v>38</v>
      </c>
      <c r="S167" s="150" t="s">
        <v>32</v>
      </c>
      <c r="T167" s="111"/>
      <c r="U167" s="149">
        <f t="shared" si="2"/>
        <v>0</v>
      </c>
      <c r="V167" s="149"/>
    </row>
    <row r="168" s="92" customFormat="1" ht="28" customHeight="1" spans="1:22">
      <c r="A168" s="120"/>
      <c r="B168" s="44" t="s">
        <v>244</v>
      </c>
      <c r="C168" s="44"/>
      <c r="D168" s="44"/>
      <c r="E168" s="44"/>
      <c r="F168" s="111"/>
      <c r="G168" s="175"/>
      <c r="H168" s="116">
        <f>SUBTOTAL(9,H152:H167)</f>
        <v>2.429</v>
      </c>
      <c r="I168" s="141"/>
      <c r="J168" s="116">
        <f>SUBTOTAL(9,J152:J167)</f>
        <v>2.349</v>
      </c>
      <c r="K168" s="116">
        <f>SUBTOTAL(9,K152:K167)</f>
        <v>1.7</v>
      </c>
      <c r="L168" s="142"/>
      <c r="M168" s="116">
        <f>SUBTOTAL(9,M152:M167)</f>
        <v>2.349</v>
      </c>
      <c r="N168" s="116">
        <f>SUBTOTAL(9,N152:N167)</f>
        <v>0.0711362209</v>
      </c>
      <c r="O168" s="140">
        <f>SUBTOTAL(9,O152:O167)</f>
        <v>1.7</v>
      </c>
      <c r="P168" s="111"/>
      <c r="Q168" s="44"/>
      <c r="R168" s="44"/>
      <c r="S168" s="44"/>
      <c r="T168" s="44"/>
      <c r="U168" s="149">
        <f t="shared" si="2"/>
        <v>0</v>
      </c>
      <c r="V168" s="149"/>
    </row>
    <row r="169" s="82" customFormat="1" ht="28" customHeight="1" spans="1:22">
      <c r="A169" s="111">
        <v>21</v>
      </c>
      <c r="B169" s="111" t="s">
        <v>245</v>
      </c>
      <c r="C169" s="118">
        <v>2</v>
      </c>
      <c r="D169" s="111" t="s">
        <v>34</v>
      </c>
      <c r="E169" s="111" t="s">
        <v>246</v>
      </c>
      <c r="F169" s="111" t="s">
        <v>28</v>
      </c>
      <c r="G169" s="152" t="s">
        <v>247</v>
      </c>
      <c r="H169" s="112">
        <v>0.33</v>
      </c>
      <c r="I169" s="137">
        <v>0.041</v>
      </c>
      <c r="J169" s="112">
        <v>0.33</v>
      </c>
      <c r="K169" s="112">
        <v>0</v>
      </c>
      <c r="L169" s="138" t="s">
        <v>248</v>
      </c>
      <c r="M169" s="112">
        <v>0.33</v>
      </c>
      <c r="N169" s="112">
        <v>0.012</v>
      </c>
      <c r="O169" s="139">
        <v>0</v>
      </c>
      <c r="P169" s="111"/>
      <c r="Q169" s="111" t="s">
        <v>32</v>
      </c>
      <c r="R169" s="111" t="s">
        <v>145</v>
      </c>
      <c r="S169" s="111" t="s">
        <v>32</v>
      </c>
      <c r="T169" s="111"/>
      <c r="U169" s="149">
        <f t="shared" si="2"/>
        <v>0</v>
      </c>
      <c r="V169" s="149"/>
    </row>
    <row r="170" s="83" customFormat="1" ht="28" customHeight="1" spans="1:22">
      <c r="A170" s="111"/>
      <c r="B170" s="111"/>
      <c r="C170" s="120"/>
      <c r="D170" s="111" t="s">
        <v>34</v>
      </c>
      <c r="E170" s="111" t="s">
        <v>246</v>
      </c>
      <c r="F170" s="111" t="s">
        <v>28</v>
      </c>
      <c r="G170" s="152" t="s">
        <v>249</v>
      </c>
      <c r="H170" s="112">
        <v>0.33</v>
      </c>
      <c r="I170" s="137">
        <v>0.029</v>
      </c>
      <c r="J170" s="112">
        <v>0</v>
      </c>
      <c r="K170" s="112">
        <v>0.33</v>
      </c>
      <c r="L170" s="138" t="s">
        <v>248</v>
      </c>
      <c r="M170" s="112">
        <v>0</v>
      </c>
      <c r="N170" s="112">
        <v>0.001</v>
      </c>
      <c r="O170" s="139">
        <v>0.33</v>
      </c>
      <c r="P170" s="111"/>
      <c r="Q170" s="111" t="s">
        <v>32</v>
      </c>
      <c r="R170" s="111" t="s">
        <v>145</v>
      </c>
      <c r="S170" s="111" t="s">
        <v>32</v>
      </c>
      <c r="T170" s="111"/>
      <c r="U170" s="149">
        <f t="shared" si="2"/>
        <v>0</v>
      </c>
      <c r="V170" s="149"/>
    </row>
    <row r="171" s="85" customFormat="1" ht="28" customHeight="1" spans="1:22">
      <c r="A171" s="44"/>
      <c r="B171" s="176" t="s">
        <v>250</v>
      </c>
      <c r="C171" s="44"/>
      <c r="D171" s="44"/>
      <c r="E171" s="44" t="s">
        <v>27</v>
      </c>
      <c r="F171" s="111"/>
      <c r="G171" s="153"/>
      <c r="H171" s="116">
        <f>SUBTOTAL(9,H169:H170)</f>
        <v>0.66</v>
      </c>
      <c r="I171" s="141"/>
      <c r="J171" s="116">
        <f>SUBTOTAL(9,J169:J170)</f>
        <v>0.33</v>
      </c>
      <c r="K171" s="116">
        <f>SUBTOTAL(9,K169:K170)</f>
        <v>0.33</v>
      </c>
      <c r="L171" s="142"/>
      <c r="M171" s="116">
        <f>SUBTOTAL(9,M169:M170)</f>
        <v>0.33</v>
      </c>
      <c r="N171" s="116">
        <f>SUBTOTAL(9,N169:N170)</f>
        <v>0.013</v>
      </c>
      <c r="O171" s="140">
        <f>SUBTOTAL(9,O169:O170)</f>
        <v>0.33</v>
      </c>
      <c r="P171" s="111"/>
      <c r="Q171" s="44"/>
      <c r="R171" s="44"/>
      <c r="S171" s="44"/>
      <c r="T171" s="44"/>
      <c r="U171" s="149">
        <f t="shared" si="2"/>
        <v>0</v>
      </c>
      <c r="V171" s="149"/>
    </row>
    <row r="172" s="95" customFormat="1" ht="28" customHeight="1" spans="1:22">
      <c r="A172" s="111">
        <v>22</v>
      </c>
      <c r="B172" s="111" t="s">
        <v>251</v>
      </c>
      <c r="C172" s="111">
        <v>2</v>
      </c>
      <c r="D172" s="111" t="s">
        <v>27</v>
      </c>
      <c r="E172" s="111" t="s">
        <v>252</v>
      </c>
      <c r="F172" s="111" t="s">
        <v>28</v>
      </c>
      <c r="G172" s="111" t="s">
        <v>253</v>
      </c>
      <c r="H172" s="112">
        <v>0.1</v>
      </c>
      <c r="I172" s="137">
        <v>0.045</v>
      </c>
      <c r="J172" s="112">
        <v>0.07</v>
      </c>
      <c r="K172" s="112">
        <v>0</v>
      </c>
      <c r="L172" s="138" t="s">
        <v>47</v>
      </c>
      <c r="M172" s="112">
        <v>0.07</v>
      </c>
      <c r="N172" s="112">
        <v>8.49e-5</v>
      </c>
      <c r="O172" s="139">
        <v>0</v>
      </c>
      <c r="P172" s="111"/>
      <c r="Q172" s="111" t="s">
        <v>32</v>
      </c>
      <c r="R172" s="111" t="s">
        <v>32</v>
      </c>
      <c r="S172" s="111" t="s">
        <v>32</v>
      </c>
      <c r="T172" s="111" t="s">
        <v>33</v>
      </c>
      <c r="U172" s="149">
        <f t="shared" si="2"/>
        <v>0</v>
      </c>
      <c r="V172" s="149"/>
    </row>
    <row r="173" s="96" customFormat="1" ht="28" customHeight="1" spans="1:22">
      <c r="A173" s="44"/>
      <c r="B173" s="44" t="s">
        <v>254</v>
      </c>
      <c r="C173" s="44"/>
      <c r="D173" s="44"/>
      <c r="E173" s="44" t="s">
        <v>27</v>
      </c>
      <c r="F173" s="111"/>
      <c r="G173" s="44"/>
      <c r="H173" s="116">
        <f>SUBTOTAL(9,H172)</f>
        <v>0.1</v>
      </c>
      <c r="I173" s="141"/>
      <c r="J173" s="182">
        <f>SUBTOTAL(9,J172)</f>
        <v>0.07</v>
      </c>
      <c r="K173" s="182">
        <f>SUBTOTAL(9,K172)</f>
        <v>0</v>
      </c>
      <c r="L173" s="142"/>
      <c r="M173" s="182">
        <f>SUBTOTAL(9,M172)</f>
        <v>0.07</v>
      </c>
      <c r="N173" s="116">
        <f>SUBTOTAL(9,N172)</f>
        <v>8.49e-5</v>
      </c>
      <c r="O173" s="183">
        <f>SUBTOTAL(9,O172)</f>
        <v>0</v>
      </c>
      <c r="P173" s="111"/>
      <c r="Q173" s="44"/>
      <c r="R173" s="44"/>
      <c r="S173" s="44"/>
      <c r="T173" s="44"/>
      <c r="U173" s="149">
        <f t="shared" si="2"/>
        <v>0</v>
      </c>
      <c r="V173" s="149"/>
    </row>
    <row r="174" s="82" customFormat="1" ht="28" customHeight="1" spans="1:22">
      <c r="A174" s="111">
        <v>23</v>
      </c>
      <c r="B174" s="118" t="s">
        <v>255</v>
      </c>
      <c r="C174" s="118">
        <v>2</v>
      </c>
      <c r="D174" s="111" t="s">
        <v>27</v>
      </c>
      <c r="E174" s="111" t="s">
        <v>27</v>
      </c>
      <c r="F174" s="111" t="s">
        <v>28</v>
      </c>
      <c r="G174" s="111" t="s">
        <v>256</v>
      </c>
      <c r="H174" s="112">
        <v>1.1</v>
      </c>
      <c r="I174" s="137">
        <v>0.024</v>
      </c>
      <c r="J174" s="112">
        <v>0.6</v>
      </c>
      <c r="K174" s="112">
        <v>0</v>
      </c>
      <c r="L174" s="138" t="s">
        <v>47</v>
      </c>
      <c r="M174" s="112">
        <v>0</v>
      </c>
      <c r="N174" s="112">
        <v>0.0194333333</v>
      </c>
      <c r="O174" s="139">
        <v>0.6</v>
      </c>
      <c r="P174" s="111"/>
      <c r="Q174" s="139" t="s">
        <v>26</v>
      </c>
      <c r="R174" s="139" t="s">
        <v>112</v>
      </c>
      <c r="S174" s="139" t="s">
        <v>257</v>
      </c>
      <c r="T174" s="111"/>
      <c r="U174" s="149">
        <f t="shared" si="2"/>
        <v>0</v>
      </c>
      <c r="V174" s="149"/>
    </row>
    <row r="175" s="82" customFormat="1" ht="28" customHeight="1" spans="1:22">
      <c r="A175" s="111"/>
      <c r="B175" s="119"/>
      <c r="C175" s="119"/>
      <c r="D175" s="111" t="s">
        <v>27</v>
      </c>
      <c r="E175" s="111" t="s">
        <v>27</v>
      </c>
      <c r="F175" s="111" t="s">
        <v>28</v>
      </c>
      <c r="G175" s="111" t="s">
        <v>258</v>
      </c>
      <c r="H175" s="112">
        <v>1.635</v>
      </c>
      <c r="I175" s="137">
        <v>0.029</v>
      </c>
      <c r="J175" s="112">
        <v>1.555</v>
      </c>
      <c r="K175" s="112">
        <v>1.56</v>
      </c>
      <c r="L175" s="138" t="s">
        <v>47</v>
      </c>
      <c r="M175" s="112">
        <v>1.56</v>
      </c>
      <c r="N175" s="112">
        <v>0.0595613815</v>
      </c>
      <c r="O175" s="139">
        <v>1.555</v>
      </c>
      <c r="P175" s="111"/>
      <c r="Q175" s="139" t="s">
        <v>26</v>
      </c>
      <c r="R175" s="139" t="s">
        <v>112</v>
      </c>
      <c r="S175" s="139" t="s">
        <v>257</v>
      </c>
      <c r="T175" s="111"/>
      <c r="U175" s="149">
        <f t="shared" si="2"/>
        <v>0</v>
      </c>
      <c r="V175" s="149"/>
    </row>
    <row r="176" s="82" customFormat="1" ht="28" customHeight="1" spans="1:22">
      <c r="A176" s="111"/>
      <c r="B176" s="119"/>
      <c r="C176" s="119"/>
      <c r="D176" s="111" t="s">
        <v>27</v>
      </c>
      <c r="E176" s="111" t="s">
        <v>27</v>
      </c>
      <c r="F176" s="111" t="s">
        <v>28</v>
      </c>
      <c r="G176" s="111" t="s">
        <v>259</v>
      </c>
      <c r="H176" s="112">
        <v>2</v>
      </c>
      <c r="I176" s="137">
        <v>0.026</v>
      </c>
      <c r="J176" s="112">
        <v>0</v>
      </c>
      <c r="K176" s="112">
        <v>1.25</v>
      </c>
      <c r="L176" s="138" t="s">
        <v>47</v>
      </c>
      <c r="M176" s="112">
        <v>0.6</v>
      </c>
      <c r="N176" s="112">
        <v>0.0243168887</v>
      </c>
      <c r="O176" s="139">
        <v>0.65</v>
      </c>
      <c r="P176" s="111"/>
      <c r="Q176" s="139" t="s">
        <v>26</v>
      </c>
      <c r="R176" s="139" t="s">
        <v>112</v>
      </c>
      <c r="S176" s="139" t="s">
        <v>257</v>
      </c>
      <c r="T176" s="111"/>
      <c r="U176" s="149">
        <f t="shared" si="2"/>
        <v>0</v>
      </c>
      <c r="V176" s="149"/>
    </row>
    <row r="177" s="82" customFormat="1" ht="28" customHeight="1" spans="1:22">
      <c r="A177" s="111"/>
      <c r="B177" s="119"/>
      <c r="C177" s="119"/>
      <c r="D177" s="111" t="s">
        <v>27</v>
      </c>
      <c r="E177" s="111" t="s">
        <v>27</v>
      </c>
      <c r="F177" s="111" t="s">
        <v>28</v>
      </c>
      <c r="G177" s="111" t="s">
        <v>260</v>
      </c>
      <c r="H177" s="112">
        <v>1.6</v>
      </c>
      <c r="I177" s="137">
        <v>0.027</v>
      </c>
      <c r="J177" s="112">
        <v>0.2</v>
      </c>
      <c r="K177" s="112">
        <v>0.4</v>
      </c>
      <c r="L177" s="138" t="s">
        <v>47</v>
      </c>
      <c r="M177" s="112">
        <v>0.3</v>
      </c>
      <c r="N177" s="112">
        <v>0.0145116666</v>
      </c>
      <c r="O177" s="139">
        <v>0.3</v>
      </c>
      <c r="P177" s="111"/>
      <c r="Q177" s="139" t="s">
        <v>26</v>
      </c>
      <c r="R177" s="139" t="s">
        <v>112</v>
      </c>
      <c r="S177" s="139" t="s">
        <v>257</v>
      </c>
      <c r="T177" s="111"/>
      <c r="U177" s="149">
        <f t="shared" si="2"/>
        <v>0</v>
      </c>
      <c r="V177" s="149"/>
    </row>
    <row r="178" s="82" customFormat="1" ht="28" customHeight="1" spans="1:22">
      <c r="A178" s="111"/>
      <c r="B178" s="119"/>
      <c r="C178" s="119"/>
      <c r="D178" s="111" t="s">
        <v>27</v>
      </c>
      <c r="E178" s="111" t="s">
        <v>27</v>
      </c>
      <c r="F178" s="111" t="s">
        <v>28</v>
      </c>
      <c r="G178" s="111" t="s">
        <v>261</v>
      </c>
      <c r="H178" s="112">
        <v>1</v>
      </c>
      <c r="I178" s="137">
        <v>0.039</v>
      </c>
      <c r="J178" s="112">
        <v>0.945</v>
      </c>
      <c r="K178" s="112">
        <v>0</v>
      </c>
      <c r="L178" s="138" t="s">
        <v>47</v>
      </c>
      <c r="M178" s="112">
        <v>0.945</v>
      </c>
      <c r="N178" s="112">
        <v>0.018890625</v>
      </c>
      <c r="O178" s="139">
        <v>0</v>
      </c>
      <c r="P178" s="111"/>
      <c r="Q178" s="139" t="s">
        <v>26</v>
      </c>
      <c r="R178" s="139" t="s">
        <v>112</v>
      </c>
      <c r="S178" s="139" t="s">
        <v>257</v>
      </c>
      <c r="T178" s="111"/>
      <c r="U178" s="149">
        <f t="shared" si="2"/>
        <v>0</v>
      </c>
      <c r="V178" s="149"/>
    </row>
    <row r="179" s="82" customFormat="1" ht="28" customHeight="1" spans="1:22">
      <c r="A179" s="111"/>
      <c r="B179" s="119"/>
      <c r="C179" s="119"/>
      <c r="D179" s="111" t="s">
        <v>27</v>
      </c>
      <c r="E179" s="111" t="s">
        <v>27</v>
      </c>
      <c r="F179" s="111" t="s">
        <v>28</v>
      </c>
      <c r="G179" s="111" t="s">
        <v>262</v>
      </c>
      <c r="H179" s="112">
        <v>0.15</v>
      </c>
      <c r="I179" s="137">
        <v>0.038</v>
      </c>
      <c r="J179" s="112">
        <v>0</v>
      </c>
      <c r="K179" s="112">
        <v>0.15</v>
      </c>
      <c r="L179" s="138" t="s">
        <v>47</v>
      </c>
      <c r="M179" s="112">
        <v>0.15</v>
      </c>
      <c r="N179" s="112">
        <v>0.0026486249</v>
      </c>
      <c r="O179" s="139">
        <v>0</v>
      </c>
      <c r="P179" s="111"/>
      <c r="Q179" s="139" t="s">
        <v>26</v>
      </c>
      <c r="R179" s="139" t="s">
        <v>112</v>
      </c>
      <c r="S179" s="139" t="s">
        <v>257</v>
      </c>
      <c r="T179" s="111"/>
      <c r="U179" s="149">
        <f t="shared" si="2"/>
        <v>0</v>
      </c>
      <c r="V179" s="149"/>
    </row>
    <row r="180" s="82" customFormat="1" ht="28" customHeight="1" spans="1:22">
      <c r="A180" s="111"/>
      <c r="B180" s="119"/>
      <c r="C180" s="119"/>
      <c r="D180" s="111" t="s">
        <v>27</v>
      </c>
      <c r="E180" s="111" t="s">
        <v>27</v>
      </c>
      <c r="F180" s="111" t="s">
        <v>28</v>
      </c>
      <c r="G180" s="111" t="s">
        <v>263</v>
      </c>
      <c r="H180" s="112">
        <v>2.5</v>
      </c>
      <c r="I180" s="137">
        <v>0.025</v>
      </c>
      <c r="J180" s="112">
        <v>0.5</v>
      </c>
      <c r="K180" s="112">
        <v>1.7</v>
      </c>
      <c r="L180" s="138" t="s">
        <v>47</v>
      </c>
      <c r="M180" s="112">
        <v>0.5</v>
      </c>
      <c r="N180" s="112">
        <v>0.030683889</v>
      </c>
      <c r="O180" s="139">
        <v>1.7</v>
      </c>
      <c r="P180" s="111"/>
      <c r="Q180" s="139" t="s">
        <v>26</v>
      </c>
      <c r="R180" s="139" t="s">
        <v>112</v>
      </c>
      <c r="S180" s="139" t="s">
        <v>257</v>
      </c>
      <c r="T180" s="111"/>
      <c r="U180" s="149">
        <f t="shared" si="2"/>
        <v>0</v>
      </c>
      <c r="V180" s="149"/>
    </row>
    <row r="181" s="82" customFormat="1" ht="28" customHeight="1" spans="1:22">
      <c r="A181" s="111"/>
      <c r="B181" s="119"/>
      <c r="C181" s="119"/>
      <c r="D181" s="111" t="s">
        <v>27</v>
      </c>
      <c r="E181" s="111" t="s">
        <v>27</v>
      </c>
      <c r="F181" s="111" t="s">
        <v>28</v>
      </c>
      <c r="G181" s="111" t="s">
        <v>264</v>
      </c>
      <c r="H181" s="112">
        <v>1</v>
      </c>
      <c r="I181" s="137">
        <v>0.04</v>
      </c>
      <c r="J181" s="112">
        <v>0.8</v>
      </c>
      <c r="K181" s="112">
        <v>0.37</v>
      </c>
      <c r="L181" s="138" t="s">
        <v>47</v>
      </c>
      <c r="M181" s="112">
        <v>0.8025</v>
      </c>
      <c r="N181" s="112">
        <v>0.0182885556</v>
      </c>
      <c r="O181" s="139">
        <v>0.3675</v>
      </c>
      <c r="P181" s="111"/>
      <c r="Q181" s="139" t="s">
        <v>26</v>
      </c>
      <c r="R181" s="139" t="s">
        <v>112</v>
      </c>
      <c r="S181" s="139" t="s">
        <v>257</v>
      </c>
      <c r="T181" s="111"/>
      <c r="U181" s="149">
        <f t="shared" si="2"/>
        <v>0</v>
      </c>
      <c r="V181" s="149"/>
    </row>
    <row r="182" s="82" customFormat="1" ht="28" customHeight="1" spans="1:22">
      <c r="A182" s="111"/>
      <c r="B182" s="119"/>
      <c r="C182" s="119"/>
      <c r="D182" s="111" t="s">
        <v>27</v>
      </c>
      <c r="E182" s="111" t="s">
        <v>27</v>
      </c>
      <c r="F182" s="111" t="s">
        <v>28</v>
      </c>
      <c r="G182" s="111" t="s">
        <v>265</v>
      </c>
      <c r="H182" s="112">
        <v>1.6</v>
      </c>
      <c r="I182" s="137">
        <v>0.0385</v>
      </c>
      <c r="J182" s="112">
        <v>0.47</v>
      </c>
      <c r="K182" s="112">
        <v>0.17</v>
      </c>
      <c r="L182" s="138" t="s">
        <v>47</v>
      </c>
      <c r="M182" s="112">
        <v>0.64</v>
      </c>
      <c r="N182" s="112">
        <v>0.0117759584</v>
      </c>
      <c r="O182" s="139">
        <v>0</v>
      </c>
      <c r="P182" s="111"/>
      <c r="Q182" s="139" t="s">
        <v>26</v>
      </c>
      <c r="R182" s="139" t="s">
        <v>112</v>
      </c>
      <c r="S182" s="139" t="s">
        <v>257</v>
      </c>
      <c r="T182" s="111"/>
      <c r="U182" s="149">
        <f t="shared" si="2"/>
        <v>0</v>
      </c>
      <c r="V182" s="149"/>
    </row>
    <row r="183" s="82" customFormat="1" ht="28" customHeight="1" spans="1:22">
      <c r="A183" s="111"/>
      <c r="B183" s="119"/>
      <c r="C183" s="119"/>
      <c r="D183" s="111" t="s">
        <v>27</v>
      </c>
      <c r="E183" s="111" t="s">
        <v>27</v>
      </c>
      <c r="F183" s="111" t="s">
        <v>28</v>
      </c>
      <c r="G183" s="111" t="s">
        <v>266</v>
      </c>
      <c r="H183" s="112">
        <v>1</v>
      </c>
      <c r="I183" s="137">
        <v>0.026</v>
      </c>
      <c r="J183" s="112">
        <v>0.5</v>
      </c>
      <c r="K183" s="112">
        <v>1</v>
      </c>
      <c r="L183" s="138" t="s">
        <v>47</v>
      </c>
      <c r="M183" s="112">
        <v>0.5</v>
      </c>
      <c r="N183" s="112">
        <v>0.0265829167</v>
      </c>
      <c r="O183" s="139">
        <v>1</v>
      </c>
      <c r="P183" s="111"/>
      <c r="Q183" s="139" t="s">
        <v>26</v>
      </c>
      <c r="R183" s="139" t="s">
        <v>112</v>
      </c>
      <c r="S183" s="139" t="s">
        <v>257</v>
      </c>
      <c r="T183" s="111"/>
      <c r="U183" s="149">
        <f t="shared" si="2"/>
        <v>0</v>
      </c>
      <c r="V183" s="149"/>
    </row>
    <row r="184" s="82" customFormat="1" ht="28" customHeight="1" spans="1:22">
      <c r="A184" s="111"/>
      <c r="B184" s="120"/>
      <c r="C184" s="120"/>
      <c r="D184" s="111" t="s">
        <v>27</v>
      </c>
      <c r="E184" s="111" t="s">
        <v>27</v>
      </c>
      <c r="F184" s="111" t="s">
        <v>28</v>
      </c>
      <c r="G184" s="111" t="s">
        <v>267</v>
      </c>
      <c r="H184" s="112">
        <v>0.5</v>
      </c>
      <c r="I184" s="137">
        <v>0.028</v>
      </c>
      <c r="J184" s="112">
        <v>0</v>
      </c>
      <c r="K184" s="112">
        <v>0.1</v>
      </c>
      <c r="L184" s="138" t="s">
        <v>47</v>
      </c>
      <c r="M184" s="112">
        <v>0</v>
      </c>
      <c r="N184" s="112">
        <v>0</v>
      </c>
      <c r="O184" s="139">
        <v>0.1</v>
      </c>
      <c r="P184" s="111"/>
      <c r="Q184" s="139" t="s">
        <v>26</v>
      </c>
      <c r="R184" s="139" t="s">
        <v>112</v>
      </c>
      <c r="S184" s="139" t="s">
        <v>257</v>
      </c>
      <c r="T184" s="111"/>
      <c r="U184" s="149">
        <f t="shared" si="2"/>
        <v>0</v>
      </c>
      <c r="V184" s="149"/>
    </row>
    <row r="185" s="92" customFormat="1" ht="28" customHeight="1" spans="1:22">
      <c r="A185" s="44"/>
      <c r="B185" s="44" t="s">
        <v>268</v>
      </c>
      <c r="C185" s="44"/>
      <c r="D185" s="44"/>
      <c r="E185" s="44"/>
      <c r="F185" s="111"/>
      <c r="G185" s="44"/>
      <c r="H185" s="116">
        <f>SUBTOTAL(9,H174:H184)</f>
        <v>14.085</v>
      </c>
      <c r="I185" s="141"/>
      <c r="J185" s="116">
        <f>SUBTOTAL(9,J174:J184)</f>
        <v>5.57</v>
      </c>
      <c r="K185" s="116">
        <f>SUBTOTAL(9,K174:K184)</f>
        <v>6.7</v>
      </c>
      <c r="L185" s="142"/>
      <c r="M185" s="116">
        <f>SUBTOTAL(9,M174:M184)</f>
        <v>5.9975</v>
      </c>
      <c r="N185" s="116">
        <f>SUBTOTAL(9,N174:N184)</f>
        <v>0.2266938397</v>
      </c>
      <c r="O185" s="116">
        <f>SUBTOTAL(9,O174:O184)</f>
        <v>6.2725</v>
      </c>
      <c r="P185" s="111"/>
      <c r="Q185" s="140"/>
      <c r="R185" s="140"/>
      <c r="S185" s="140"/>
      <c r="T185" s="44"/>
      <c r="U185" s="149">
        <f t="shared" si="2"/>
        <v>0</v>
      </c>
      <c r="V185" s="149"/>
    </row>
    <row r="186" s="82" customFormat="1" ht="28" customHeight="1" spans="1:22">
      <c r="A186" s="111">
        <v>24</v>
      </c>
      <c r="B186" s="118" t="s">
        <v>269</v>
      </c>
      <c r="C186" s="118">
        <v>3</v>
      </c>
      <c r="D186" s="111" t="s">
        <v>27</v>
      </c>
      <c r="E186" s="117" t="s">
        <v>27</v>
      </c>
      <c r="F186" s="111" t="s">
        <v>28</v>
      </c>
      <c r="G186" s="111" t="s">
        <v>270</v>
      </c>
      <c r="H186" s="112">
        <v>0.05</v>
      </c>
      <c r="I186" s="137">
        <v>0.0385</v>
      </c>
      <c r="J186" s="112">
        <v>0.05</v>
      </c>
      <c r="K186" s="112">
        <v>0</v>
      </c>
      <c r="L186" s="138" t="s">
        <v>47</v>
      </c>
      <c r="M186" s="112">
        <v>0.05</v>
      </c>
      <c r="N186" s="112">
        <v>0.0009678472</v>
      </c>
      <c r="O186" s="139">
        <v>0</v>
      </c>
      <c r="P186" s="111"/>
      <c r="Q186" s="139" t="s">
        <v>255</v>
      </c>
      <c r="R186" s="139" t="s">
        <v>112</v>
      </c>
      <c r="S186" s="139" t="s">
        <v>173</v>
      </c>
      <c r="T186" s="111"/>
      <c r="U186" s="149">
        <f t="shared" si="2"/>
        <v>0</v>
      </c>
      <c r="V186" s="149"/>
    </row>
    <row r="187" s="82" customFormat="1" ht="28" customHeight="1" spans="1:22">
      <c r="A187" s="111"/>
      <c r="B187" s="120"/>
      <c r="C187" s="120"/>
      <c r="D187" s="111" t="s">
        <v>27</v>
      </c>
      <c r="E187" s="117" t="s">
        <v>27</v>
      </c>
      <c r="F187" s="111" t="s">
        <v>28</v>
      </c>
      <c r="G187" s="111" t="s">
        <v>271</v>
      </c>
      <c r="H187" s="112">
        <v>0.1</v>
      </c>
      <c r="I187" s="137">
        <v>0.042</v>
      </c>
      <c r="J187" s="112">
        <v>0.1</v>
      </c>
      <c r="K187" s="112">
        <v>0</v>
      </c>
      <c r="L187" s="138" t="s">
        <v>47</v>
      </c>
      <c r="M187" s="112">
        <v>0.1</v>
      </c>
      <c r="N187" s="112">
        <v>0.003512778</v>
      </c>
      <c r="O187" s="139">
        <v>0</v>
      </c>
      <c r="P187" s="111"/>
      <c r="Q187" s="139" t="s">
        <v>255</v>
      </c>
      <c r="R187" s="139" t="s">
        <v>112</v>
      </c>
      <c r="S187" s="139" t="s">
        <v>173</v>
      </c>
      <c r="T187" s="111"/>
      <c r="U187" s="149">
        <f t="shared" si="2"/>
        <v>0</v>
      </c>
      <c r="V187" s="149"/>
    </row>
    <row r="188" s="92" customFormat="1" ht="28" customHeight="1" spans="1:22">
      <c r="A188" s="44"/>
      <c r="B188" s="44" t="s">
        <v>272</v>
      </c>
      <c r="C188" s="44"/>
      <c r="D188" s="44"/>
      <c r="E188" s="44"/>
      <c r="F188" s="111"/>
      <c r="G188" s="44"/>
      <c r="H188" s="116">
        <f>SUBTOTAL(9,H186)</f>
        <v>0.05</v>
      </c>
      <c r="I188" s="141"/>
      <c r="J188" s="116">
        <f>SUBTOTAL(9,J186)</f>
        <v>0.05</v>
      </c>
      <c r="K188" s="116">
        <f>SUBTOTAL(9,K186)</f>
        <v>0</v>
      </c>
      <c r="L188" s="142"/>
      <c r="M188" s="116">
        <f>SUBTOTAL(9,M186)</f>
        <v>0.05</v>
      </c>
      <c r="N188" s="116">
        <f>SUBTOTAL(9,N186)</f>
        <v>0.0009678472</v>
      </c>
      <c r="O188" s="140">
        <f>SUBTOTAL(9,O186)</f>
        <v>0</v>
      </c>
      <c r="P188" s="111"/>
      <c r="Q188" s="140"/>
      <c r="R188" s="140"/>
      <c r="S188" s="140"/>
      <c r="T188" s="44"/>
      <c r="U188" s="149">
        <f t="shared" si="2"/>
        <v>0</v>
      </c>
      <c r="V188" s="149"/>
    </row>
    <row r="189" s="92" customFormat="1" ht="28" customHeight="1" spans="1:22">
      <c r="A189" s="177">
        <v>25</v>
      </c>
      <c r="B189" s="111" t="s">
        <v>273</v>
      </c>
      <c r="C189" s="177"/>
      <c r="D189" s="111" t="s">
        <v>27</v>
      </c>
      <c r="E189" s="117" t="s">
        <v>27</v>
      </c>
      <c r="F189" s="111" t="s">
        <v>28</v>
      </c>
      <c r="G189" s="44" t="s">
        <v>179</v>
      </c>
      <c r="H189" s="112">
        <v>0.1</v>
      </c>
      <c r="I189" s="137">
        <v>0.029</v>
      </c>
      <c r="J189" s="112">
        <v>0</v>
      </c>
      <c r="K189" s="112">
        <v>0.1</v>
      </c>
      <c r="L189" s="138" t="s">
        <v>47</v>
      </c>
      <c r="M189" s="112">
        <v>0</v>
      </c>
      <c r="N189" s="112">
        <v>0.0009102778</v>
      </c>
      <c r="O189" s="139">
        <v>0.1</v>
      </c>
      <c r="P189" s="111"/>
      <c r="Q189" s="140"/>
      <c r="R189" s="140"/>
      <c r="S189" s="140"/>
      <c r="T189" s="44"/>
      <c r="U189" s="149">
        <f t="shared" si="2"/>
        <v>0</v>
      </c>
      <c r="V189" s="149"/>
    </row>
    <row r="190" s="92" customFormat="1" ht="28" customHeight="1" spans="1:22">
      <c r="A190" s="178"/>
      <c r="B190" s="44" t="s">
        <v>273</v>
      </c>
      <c r="C190" s="177"/>
      <c r="D190" s="44"/>
      <c r="E190" s="44"/>
      <c r="F190" s="111"/>
      <c r="G190" s="44"/>
      <c r="H190" s="116"/>
      <c r="I190" s="141"/>
      <c r="J190" s="140">
        <f>SUBTOTAL(9,J189)</f>
        <v>0</v>
      </c>
      <c r="K190" s="140">
        <f>SUBTOTAL(9,K189)</f>
        <v>0.1</v>
      </c>
      <c r="L190" s="142"/>
      <c r="M190" s="140">
        <f>SUBTOTAL(9,M189)</f>
        <v>0</v>
      </c>
      <c r="N190" s="140">
        <f>SUBTOTAL(9,N189)</f>
        <v>0.0009102778</v>
      </c>
      <c r="O190" s="140">
        <f>SUBTOTAL(9,O189)</f>
        <v>0.1</v>
      </c>
      <c r="P190" s="111"/>
      <c r="Q190" s="140"/>
      <c r="R190" s="140"/>
      <c r="S190" s="140"/>
      <c r="T190" s="44"/>
      <c r="U190" s="149">
        <f t="shared" si="2"/>
        <v>0</v>
      </c>
      <c r="V190" s="149"/>
    </row>
    <row r="191" s="83" customFormat="1" ht="28" customHeight="1" spans="1:22">
      <c r="A191" s="111">
        <v>25</v>
      </c>
      <c r="B191" s="117" t="s">
        <v>274</v>
      </c>
      <c r="C191" s="179">
        <v>3</v>
      </c>
      <c r="D191" s="111" t="s">
        <v>27</v>
      </c>
      <c r="E191" s="117" t="s">
        <v>27</v>
      </c>
      <c r="F191" s="111" t="s">
        <v>28</v>
      </c>
      <c r="G191" s="111" t="s">
        <v>275</v>
      </c>
      <c r="H191" s="112">
        <v>0.5</v>
      </c>
      <c r="I191" s="137">
        <v>0.04</v>
      </c>
      <c r="J191" s="112">
        <v>0.3</v>
      </c>
      <c r="K191" s="112">
        <v>0</v>
      </c>
      <c r="L191" s="138" t="s">
        <v>47</v>
      </c>
      <c r="M191" s="112">
        <v>0.3</v>
      </c>
      <c r="N191" s="112">
        <v>0.01</v>
      </c>
      <c r="O191" s="139">
        <v>0</v>
      </c>
      <c r="P191" s="111"/>
      <c r="Q191" s="117" t="s">
        <v>26</v>
      </c>
      <c r="R191" s="117" t="s">
        <v>112</v>
      </c>
      <c r="S191" s="111" t="s">
        <v>113</v>
      </c>
      <c r="T191" s="111"/>
      <c r="U191" s="149">
        <f t="shared" si="2"/>
        <v>0</v>
      </c>
      <c r="V191" s="149"/>
    </row>
    <row r="192" s="83" customFormat="1" ht="28" customHeight="1" spans="1:22">
      <c r="A192" s="111"/>
      <c r="B192" s="117"/>
      <c r="C192" s="180"/>
      <c r="D192" s="111" t="s">
        <v>27</v>
      </c>
      <c r="E192" s="117" t="s">
        <v>27</v>
      </c>
      <c r="F192" s="111" t="s">
        <v>28</v>
      </c>
      <c r="G192" s="111" t="s">
        <v>276</v>
      </c>
      <c r="H192" s="112">
        <v>0.3</v>
      </c>
      <c r="I192" s="137">
        <v>0.038</v>
      </c>
      <c r="J192" s="112">
        <v>0.3</v>
      </c>
      <c r="K192" s="112">
        <v>0</v>
      </c>
      <c r="L192" s="112" t="s">
        <v>47</v>
      </c>
      <c r="M192" s="112">
        <v>0.3</v>
      </c>
      <c r="N192" s="112">
        <v>0.01</v>
      </c>
      <c r="O192" s="139">
        <v>0</v>
      </c>
      <c r="P192" s="111"/>
      <c r="Q192" s="117" t="s">
        <v>26</v>
      </c>
      <c r="R192" s="117" t="s">
        <v>112</v>
      </c>
      <c r="S192" s="111" t="s">
        <v>113</v>
      </c>
      <c r="T192" s="111"/>
      <c r="U192" s="149">
        <f t="shared" si="2"/>
        <v>0</v>
      </c>
      <c r="V192" s="149"/>
    </row>
    <row r="193" s="83" customFormat="1" ht="28" customHeight="1" spans="1:22">
      <c r="A193" s="111"/>
      <c r="B193" s="117"/>
      <c r="C193" s="180"/>
      <c r="D193" s="111" t="s">
        <v>27</v>
      </c>
      <c r="E193" s="117" t="s">
        <v>27</v>
      </c>
      <c r="F193" s="111" t="s">
        <v>28</v>
      </c>
      <c r="G193" s="111" t="s">
        <v>277</v>
      </c>
      <c r="H193" s="112">
        <v>0.25</v>
      </c>
      <c r="I193" s="137">
        <v>0.027</v>
      </c>
      <c r="J193" s="112">
        <v>0.25</v>
      </c>
      <c r="K193" s="112">
        <v>0</v>
      </c>
      <c r="L193" s="138" t="s">
        <v>47</v>
      </c>
      <c r="M193" s="112">
        <v>0.25</v>
      </c>
      <c r="N193" s="112">
        <v>0.01</v>
      </c>
      <c r="O193" s="139">
        <v>0</v>
      </c>
      <c r="P193" s="111"/>
      <c r="Q193" s="117" t="s">
        <v>26</v>
      </c>
      <c r="R193" s="117" t="s">
        <v>112</v>
      </c>
      <c r="S193" s="111" t="s">
        <v>113</v>
      </c>
      <c r="T193" s="111"/>
      <c r="U193" s="149">
        <f t="shared" si="2"/>
        <v>0</v>
      </c>
      <c r="V193" s="149"/>
    </row>
    <row r="194" s="83" customFormat="1" ht="28" customHeight="1" spans="1:22">
      <c r="A194" s="111"/>
      <c r="B194" s="117"/>
      <c r="C194" s="180"/>
      <c r="D194" s="111" t="s">
        <v>27</v>
      </c>
      <c r="E194" s="117" t="s">
        <v>27</v>
      </c>
      <c r="F194" s="111" t="s">
        <v>28</v>
      </c>
      <c r="G194" s="111" t="s">
        <v>278</v>
      </c>
      <c r="H194" s="112">
        <v>0.3</v>
      </c>
      <c r="I194" s="137">
        <v>0.0375</v>
      </c>
      <c r="J194" s="112">
        <v>0</v>
      </c>
      <c r="K194" s="112">
        <v>0.3</v>
      </c>
      <c r="L194" s="138" t="s">
        <v>47</v>
      </c>
      <c r="M194" s="112">
        <v>0.3</v>
      </c>
      <c r="N194" s="112">
        <v>0</v>
      </c>
      <c r="O194" s="139">
        <v>0</v>
      </c>
      <c r="P194" s="111"/>
      <c r="Q194" s="117" t="s">
        <v>26</v>
      </c>
      <c r="R194" s="117" t="s">
        <v>112</v>
      </c>
      <c r="S194" s="111" t="s">
        <v>113</v>
      </c>
      <c r="T194" s="111"/>
      <c r="U194" s="149">
        <f t="shared" si="2"/>
        <v>0</v>
      </c>
      <c r="V194" s="149"/>
    </row>
    <row r="195" s="83" customFormat="1" ht="28" customHeight="1" spans="1:22">
      <c r="A195" s="111"/>
      <c r="B195" s="117"/>
      <c r="C195" s="180"/>
      <c r="D195" s="111" t="s">
        <v>27</v>
      </c>
      <c r="E195" s="117" t="s">
        <v>27</v>
      </c>
      <c r="F195" s="111" t="s">
        <v>28</v>
      </c>
      <c r="G195" s="111" t="s">
        <v>279</v>
      </c>
      <c r="H195" s="112">
        <v>0.3</v>
      </c>
      <c r="I195" s="137">
        <v>0.027</v>
      </c>
      <c r="J195" s="112">
        <v>0</v>
      </c>
      <c r="K195" s="112">
        <v>0.3</v>
      </c>
      <c r="L195" s="138" t="s">
        <v>47</v>
      </c>
      <c r="M195" s="112">
        <v>0</v>
      </c>
      <c r="N195" s="112">
        <v>0</v>
      </c>
      <c r="O195" s="139">
        <v>0.3</v>
      </c>
      <c r="P195" s="111"/>
      <c r="Q195" s="117" t="s">
        <v>26</v>
      </c>
      <c r="R195" s="117" t="s">
        <v>112</v>
      </c>
      <c r="S195" s="111" t="s">
        <v>113</v>
      </c>
      <c r="T195" s="111"/>
      <c r="U195" s="149">
        <f t="shared" si="2"/>
        <v>0</v>
      </c>
      <c r="V195" s="149"/>
    </row>
    <row r="196" s="83" customFormat="1" ht="28" customHeight="1" spans="1:22">
      <c r="A196" s="111"/>
      <c r="B196" s="117"/>
      <c r="C196" s="185"/>
      <c r="D196" s="111" t="s">
        <v>27</v>
      </c>
      <c r="E196" s="117" t="s">
        <v>27</v>
      </c>
      <c r="F196" s="111" t="s">
        <v>28</v>
      </c>
      <c r="G196" s="111" t="s">
        <v>280</v>
      </c>
      <c r="H196" s="112">
        <v>0.3</v>
      </c>
      <c r="I196" s="137">
        <v>0.027</v>
      </c>
      <c r="J196" s="112">
        <v>0</v>
      </c>
      <c r="K196" s="112">
        <v>0.3</v>
      </c>
      <c r="L196" s="138" t="s">
        <v>47</v>
      </c>
      <c r="M196" s="112">
        <v>0</v>
      </c>
      <c r="N196" s="112">
        <v>0</v>
      </c>
      <c r="O196" s="139">
        <v>0.3</v>
      </c>
      <c r="P196" s="111"/>
      <c r="Q196" s="117" t="s">
        <v>26</v>
      </c>
      <c r="R196" s="117" t="s">
        <v>112</v>
      </c>
      <c r="S196" s="111" t="s">
        <v>113</v>
      </c>
      <c r="T196" s="111"/>
      <c r="U196" s="149">
        <f t="shared" si="2"/>
        <v>0</v>
      </c>
      <c r="V196" s="149"/>
    </row>
    <row r="197" s="85" customFormat="1" ht="28" customHeight="1" spans="1:22">
      <c r="A197" s="44"/>
      <c r="B197" s="186" t="s">
        <v>281</v>
      </c>
      <c r="C197" s="187"/>
      <c r="D197" s="44"/>
      <c r="E197" s="186"/>
      <c r="F197" s="111"/>
      <c r="G197" s="44"/>
      <c r="H197" s="116">
        <f>SUBTOTAL(9,H191:H196)</f>
        <v>1.95</v>
      </c>
      <c r="I197" s="141"/>
      <c r="J197" s="143">
        <f>SUBTOTAL(9,J191:J196)</f>
        <v>0.85</v>
      </c>
      <c r="K197" s="116">
        <f>SUBTOTAL(9,K191:K196)</f>
        <v>0.9</v>
      </c>
      <c r="L197" s="142"/>
      <c r="M197" s="143">
        <f>SUBTOTAL(9,M191:M196)</f>
        <v>1.15</v>
      </c>
      <c r="N197" s="116">
        <f>SUBTOTAL(9,N191:N196)</f>
        <v>0.03</v>
      </c>
      <c r="O197" s="140">
        <f>SUBTOTAL(9,O191:O196)</f>
        <v>0.6</v>
      </c>
      <c r="P197" s="111"/>
      <c r="Q197" s="186"/>
      <c r="R197" s="186"/>
      <c r="S197" s="44"/>
      <c r="T197" s="44"/>
      <c r="U197" s="149">
        <f t="shared" si="2"/>
        <v>0</v>
      </c>
      <c r="V197" s="149"/>
    </row>
    <row r="198" s="86" customFormat="1" ht="28" customHeight="1" spans="1:22">
      <c r="A198" s="121">
        <v>26</v>
      </c>
      <c r="B198" s="121" t="s">
        <v>282</v>
      </c>
      <c r="C198" s="122">
        <v>2</v>
      </c>
      <c r="D198" s="121" t="s">
        <v>27</v>
      </c>
      <c r="E198" s="121" t="s">
        <v>27</v>
      </c>
      <c r="F198" s="111" t="s">
        <v>28</v>
      </c>
      <c r="G198" s="121" t="s">
        <v>283</v>
      </c>
      <c r="H198" s="112">
        <v>0.1</v>
      </c>
      <c r="I198" s="144">
        <v>0.041</v>
      </c>
      <c r="J198" s="112">
        <v>0</v>
      </c>
      <c r="K198" s="112">
        <v>0.001</v>
      </c>
      <c r="L198" s="138" t="s">
        <v>47</v>
      </c>
      <c r="M198" s="112">
        <v>0.001</v>
      </c>
      <c r="N198" s="112">
        <v>1.82221e-5</v>
      </c>
      <c r="O198" s="139">
        <v>0</v>
      </c>
      <c r="P198" s="111"/>
      <c r="Q198" s="117" t="s">
        <v>26</v>
      </c>
      <c r="R198" s="111" t="s">
        <v>112</v>
      </c>
      <c r="S198" s="121" t="s">
        <v>284</v>
      </c>
      <c r="T198" s="121"/>
      <c r="U198" s="149">
        <f t="shared" ref="U198:U226" si="5">J198+K198-M198-O198</f>
        <v>0</v>
      </c>
      <c r="V198" s="149"/>
    </row>
    <row r="199" s="86" customFormat="1" ht="28" customHeight="1" spans="1:22">
      <c r="A199" s="121"/>
      <c r="B199" s="121"/>
      <c r="C199" s="127"/>
      <c r="D199" s="121" t="s">
        <v>27</v>
      </c>
      <c r="E199" s="121" t="s">
        <v>27</v>
      </c>
      <c r="F199" s="111" t="s">
        <v>28</v>
      </c>
      <c r="G199" s="121" t="s">
        <v>285</v>
      </c>
      <c r="H199" s="112">
        <v>0.1</v>
      </c>
      <c r="I199" s="144">
        <v>0.029</v>
      </c>
      <c r="J199" s="112">
        <v>0</v>
      </c>
      <c r="K199" s="112">
        <v>0.001</v>
      </c>
      <c r="L199" s="138" t="s">
        <v>47</v>
      </c>
      <c r="M199" s="112">
        <v>0</v>
      </c>
      <c r="N199" s="112">
        <v>2.4167e-6</v>
      </c>
      <c r="O199" s="139">
        <v>0.001</v>
      </c>
      <c r="P199" s="111"/>
      <c r="Q199" s="117" t="s">
        <v>26</v>
      </c>
      <c r="R199" s="111" t="s">
        <v>112</v>
      </c>
      <c r="S199" s="121" t="s">
        <v>284</v>
      </c>
      <c r="T199" s="121"/>
      <c r="U199" s="149">
        <f t="shared" si="5"/>
        <v>0</v>
      </c>
      <c r="V199" s="149"/>
    </row>
    <row r="200" s="87" customFormat="1" ht="28" customHeight="1" spans="1:22">
      <c r="A200" s="129"/>
      <c r="B200" s="129" t="s">
        <v>286</v>
      </c>
      <c r="C200" s="129"/>
      <c r="D200" s="129"/>
      <c r="E200" s="129"/>
      <c r="F200" s="111"/>
      <c r="G200" s="129"/>
      <c r="H200" s="130">
        <f>SUBTOTAL(9,H198:H199)</f>
        <v>0.2</v>
      </c>
      <c r="I200" s="145"/>
      <c r="J200" s="130">
        <f>SUBTOTAL(9,J198:J199)</f>
        <v>0</v>
      </c>
      <c r="K200" s="130">
        <f>SUBTOTAL(9,K198:K199)</f>
        <v>0.002</v>
      </c>
      <c r="L200" s="146"/>
      <c r="M200" s="130">
        <f>SUBTOTAL(9,M198:M199)</f>
        <v>0.001</v>
      </c>
      <c r="N200" s="130">
        <f>SUBTOTAL(9,N198:N199)</f>
        <v>2.06388e-5</v>
      </c>
      <c r="O200" s="147">
        <f>SUBTOTAL(9,O198:O199)</f>
        <v>0.001</v>
      </c>
      <c r="P200" s="111"/>
      <c r="Q200" s="129"/>
      <c r="R200" s="129"/>
      <c r="S200" s="129"/>
      <c r="T200" s="129"/>
      <c r="U200" s="149">
        <f t="shared" si="5"/>
        <v>0</v>
      </c>
      <c r="V200" s="149"/>
    </row>
    <row r="201" s="86" customFormat="1" ht="28" customHeight="1" spans="1:22">
      <c r="A201" s="121">
        <v>27</v>
      </c>
      <c r="B201" s="121" t="s">
        <v>287</v>
      </c>
      <c r="C201" s="122">
        <v>2</v>
      </c>
      <c r="D201" s="121" t="s">
        <v>27</v>
      </c>
      <c r="E201" s="121" t="s">
        <v>27</v>
      </c>
      <c r="F201" s="111" t="s">
        <v>28</v>
      </c>
      <c r="G201" s="121" t="s">
        <v>288</v>
      </c>
      <c r="H201" s="112">
        <v>0.02</v>
      </c>
      <c r="I201" s="144">
        <v>0.041</v>
      </c>
      <c r="J201" s="112">
        <v>0</v>
      </c>
      <c r="K201" s="112">
        <v>0.001</v>
      </c>
      <c r="L201" s="138" t="s">
        <v>47</v>
      </c>
      <c r="M201" s="112">
        <v>0.001</v>
      </c>
      <c r="N201" s="112">
        <v>1.89999e-5</v>
      </c>
      <c r="O201" s="139">
        <v>0</v>
      </c>
      <c r="P201" s="111"/>
      <c r="Q201" s="117" t="s">
        <v>26</v>
      </c>
      <c r="R201" s="111" t="s">
        <v>112</v>
      </c>
      <c r="S201" s="121" t="s">
        <v>284</v>
      </c>
      <c r="T201" s="121"/>
      <c r="U201" s="149">
        <f t="shared" si="5"/>
        <v>0</v>
      </c>
      <c r="V201" s="149"/>
    </row>
    <row r="202" s="86" customFormat="1" ht="28" customHeight="1" spans="1:22">
      <c r="A202" s="121"/>
      <c r="B202" s="121"/>
      <c r="C202" s="124"/>
      <c r="D202" s="121" t="s">
        <v>27</v>
      </c>
      <c r="E202" s="121" t="s">
        <v>27</v>
      </c>
      <c r="F202" s="111" t="s">
        <v>28</v>
      </c>
      <c r="G202" s="121" t="s">
        <v>289</v>
      </c>
      <c r="H202" s="112">
        <v>0.02</v>
      </c>
      <c r="I202" s="144">
        <v>0.029</v>
      </c>
      <c r="J202" s="112">
        <v>0</v>
      </c>
      <c r="K202" s="112">
        <v>0.001</v>
      </c>
      <c r="L202" s="138" t="s">
        <v>47</v>
      </c>
      <c r="M202" s="112">
        <v>0</v>
      </c>
      <c r="N202" s="112">
        <v>2.9e-6</v>
      </c>
      <c r="O202" s="139">
        <v>0.001</v>
      </c>
      <c r="P202" s="111"/>
      <c r="Q202" s="117" t="s">
        <v>26</v>
      </c>
      <c r="R202" s="111" t="s">
        <v>112</v>
      </c>
      <c r="S202" s="121" t="s">
        <v>284</v>
      </c>
      <c r="T202" s="121"/>
      <c r="U202" s="149">
        <f t="shared" si="5"/>
        <v>0</v>
      </c>
      <c r="V202" s="149"/>
    </row>
    <row r="203" s="86" customFormat="1" ht="28" customHeight="1" spans="1:22">
      <c r="A203" s="121"/>
      <c r="B203" s="121"/>
      <c r="C203" s="127"/>
      <c r="D203" s="121" t="s">
        <v>27</v>
      </c>
      <c r="E203" s="121" t="s">
        <v>27</v>
      </c>
      <c r="F203" s="111" t="s">
        <v>28</v>
      </c>
      <c r="G203" s="121" t="s">
        <v>290</v>
      </c>
      <c r="H203" s="112">
        <v>0.02</v>
      </c>
      <c r="I203" s="144">
        <v>0.029</v>
      </c>
      <c r="J203" s="112">
        <v>0</v>
      </c>
      <c r="K203" s="112">
        <v>0.019</v>
      </c>
      <c r="L203" s="138" t="s">
        <v>47</v>
      </c>
      <c r="M203" s="112">
        <v>0</v>
      </c>
      <c r="N203" s="112">
        <v>0</v>
      </c>
      <c r="O203" s="139">
        <v>0.019</v>
      </c>
      <c r="P203" s="111"/>
      <c r="Q203" s="117" t="s">
        <v>26</v>
      </c>
      <c r="R203" s="111" t="s">
        <v>112</v>
      </c>
      <c r="S203" s="121" t="s">
        <v>284</v>
      </c>
      <c r="T203" s="121"/>
      <c r="U203" s="149">
        <f t="shared" si="5"/>
        <v>0</v>
      </c>
      <c r="V203" s="149"/>
    </row>
    <row r="204" s="87" customFormat="1" ht="28" customHeight="1" spans="1:22">
      <c r="A204" s="129"/>
      <c r="B204" s="129" t="s">
        <v>291</v>
      </c>
      <c r="C204" s="129"/>
      <c r="D204" s="129"/>
      <c r="E204" s="129"/>
      <c r="F204" s="111"/>
      <c r="G204" s="129"/>
      <c r="H204" s="130">
        <f>SUBTOTAL(9,H201:H203)</f>
        <v>0.06</v>
      </c>
      <c r="I204" s="145"/>
      <c r="J204" s="130">
        <f>SUBTOTAL(9,J201:J203)</f>
        <v>0</v>
      </c>
      <c r="K204" s="130">
        <f>SUBTOTAL(9,K201:K203)</f>
        <v>0.021</v>
      </c>
      <c r="L204" s="146"/>
      <c r="M204" s="130">
        <f>SUBTOTAL(9,M201:M203)</f>
        <v>0.001</v>
      </c>
      <c r="N204" s="130">
        <f>SUBTOTAL(9,N201:N203)</f>
        <v>2.18999e-5</v>
      </c>
      <c r="O204" s="147">
        <f>SUBTOTAL(9,O201:O203)</f>
        <v>0.02</v>
      </c>
      <c r="P204" s="111"/>
      <c r="Q204" s="129"/>
      <c r="R204" s="129"/>
      <c r="S204" s="129"/>
      <c r="T204" s="129"/>
      <c r="U204" s="149">
        <f t="shared" si="5"/>
        <v>0</v>
      </c>
      <c r="V204" s="149"/>
    </row>
    <row r="205" s="79" customFormat="1" ht="32" customHeight="1" spans="1:22">
      <c r="A205" s="111">
        <v>28</v>
      </c>
      <c r="B205" s="111" t="s">
        <v>292</v>
      </c>
      <c r="C205" s="118">
        <v>2</v>
      </c>
      <c r="D205" s="111" t="s">
        <v>34</v>
      </c>
      <c r="E205" s="121" t="s">
        <v>293</v>
      </c>
      <c r="F205" s="111" t="s">
        <v>28</v>
      </c>
      <c r="G205" s="111" t="s">
        <v>294</v>
      </c>
      <c r="H205" s="112">
        <v>0.8</v>
      </c>
      <c r="I205" s="137">
        <v>0.0285</v>
      </c>
      <c r="J205" s="112">
        <v>0.4581</v>
      </c>
      <c r="K205" s="112">
        <v>0.041</v>
      </c>
      <c r="L205" s="138" t="s">
        <v>47</v>
      </c>
      <c r="M205" s="112">
        <v>0.0623875</v>
      </c>
      <c r="N205" s="112">
        <v>0.0170640338</v>
      </c>
      <c r="O205" s="139">
        <v>0.4367125</v>
      </c>
      <c r="P205" s="111"/>
      <c r="Q205" s="150" t="s">
        <v>26</v>
      </c>
      <c r="R205" s="111" t="s">
        <v>112</v>
      </c>
      <c r="S205" s="111" t="s">
        <v>163</v>
      </c>
      <c r="T205" s="111"/>
      <c r="U205" s="149">
        <f t="shared" si="5"/>
        <v>0</v>
      </c>
      <c r="V205" s="149"/>
    </row>
    <row r="206" s="83" customFormat="1" ht="27" customHeight="1" spans="1:22">
      <c r="A206" s="111"/>
      <c r="B206" s="111"/>
      <c r="C206" s="119"/>
      <c r="D206" s="111" t="s">
        <v>27</v>
      </c>
      <c r="E206" s="121" t="s">
        <v>27</v>
      </c>
      <c r="F206" s="111" t="s">
        <v>28</v>
      </c>
      <c r="G206" s="111" t="s">
        <v>295</v>
      </c>
      <c r="H206" s="112">
        <v>0.6</v>
      </c>
      <c r="I206" s="137">
        <v>0.033</v>
      </c>
      <c r="J206" s="112">
        <v>0.29</v>
      </c>
      <c r="K206" s="112">
        <v>0</v>
      </c>
      <c r="L206" s="138" t="s">
        <v>47</v>
      </c>
      <c r="M206" s="112">
        <v>0.29</v>
      </c>
      <c r="N206" s="112">
        <v>0.0024493333</v>
      </c>
      <c r="O206" s="139">
        <v>0</v>
      </c>
      <c r="P206" s="111"/>
      <c r="Q206" s="111" t="s">
        <v>32</v>
      </c>
      <c r="R206" s="111" t="s">
        <v>32</v>
      </c>
      <c r="S206" s="111" t="s">
        <v>32</v>
      </c>
      <c r="T206" s="111" t="s">
        <v>33</v>
      </c>
      <c r="U206" s="149">
        <f t="shared" si="5"/>
        <v>0</v>
      </c>
      <c r="V206" s="149"/>
    </row>
    <row r="207" s="83" customFormat="1" ht="28" customHeight="1" spans="1:22">
      <c r="A207" s="111"/>
      <c r="B207" s="111"/>
      <c r="C207" s="120"/>
      <c r="D207" s="111" t="s">
        <v>27</v>
      </c>
      <c r="E207" s="121" t="s">
        <v>27</v>
      </c>
      <c r="F207" s="111" t="s">
        <v>28</v>
      </c>
      <c r="G207" s="111" t="s">
        <v>296</v>
      </c>
      <c r="H207" s="112">
        <v>0.4</v>
      </c>
      <c r="I207" s="137">
        <v>0.037</v>
      </c>
      <c r="J207" s="112">
        <v>0.0495</v>
      </c>
      <c r="K207" s="112">
        <v>0</v>
      </c>
      <c r="L207" s="138" t="s">
        <v>47</v>
      </c>
      <c r="M207" s="112">
        <v>0.0495</v>
      </c>
      <c r="N207" s="112">
        <v>0.0001104125</v>
      </c>
      <c r="O207" s="139">
        <v>0</v>
      </c>
      <c r="P207" s="111"/>
      <c r="Q207" s="111" t="s">
        <v>32</v>
      </c>
      <c r="R207" s="111" t="s">
        <v>32</v>
      </c>
      <c r="S207" s="111" t="s">
        <v>32</v>
      </c>
      <c r="T207" s="111" t="s">
        <v>33</v>
      </c>
      <c r="U207" s="149">
        <f t="shared" si="5"/>
        <v>0</v>
      </c>
      <c r="V207" s="149"/>
    </row>
    <row r="208" s="97" customFormat="1" ht="28" customHeight="1" spans="1:22">
      <c r="A208" s="44"/>
      <c r="B208" s="44" t="s">
        <v>297</v>
      </c>
      <c r="C208" s="44"/>
      <c r="D208" s="44"/>
      <c r="E208" s="44"/>
      <c r="F208" s="111"/>
      <c r="G208" s="44"/>
      <c r="H208" s="116">
        <f>SUBTOTAL(9,H205:H207)</f>
        <v>1.8</v>
      </c>
      <c r="I208" s="141"/>
      <c r="J208" s="116">
        <f>SUBTOTAL(9,J205:J207)</f>
        <v>0.7976</v>
      </c>
      <c r="K208" s="116">
        <f>SUBTOTAL(9,K205:K207)</f>
        <v>0.041</v>
      </c>
      <c r="L208" s="142"/>
      <c r="M208" s="116">
        <f>SUBTOTAL(9,M205:M207)</f>
        <v>0.4018875</v>
      </c>
      <c r="N208" s="116">
        <f>SUBTOTAL(9,N205:N207)</f>
        <v>0.0196237796</v>
      </c>
      <c r="O208" s="140">
        <f>SUBTOTAL(9,O205:O207)</f>
        <v>0.4367125</v>
      </c>
      <c r="P208" s="111"/>
      <c r="Q208" s="151"/>
      <c r="R208" s="44"/>
      <c r="S208" s="44"/>
      <c r="T208" s="44"/>
      <c r="U208" s="149">
        <f t="shared" si="5"/>
        <v>0</v>
      </c>
      <c r="V208" s="149"/>
    </row>
    <row r="209" s="98" customFormat="1" ht="28" customHeight="1" spans="1:22">
      <c r="A209" s="111">
        <v>29</v>
      </c>
      <c r="B209" s="111" t="s">
        <v>298</v>
      </c>
      <c r="C209" s="118">
        <v>2</v>
      </c>
      <c r="D209" s="111" t="s">
        <v>27</v>
      </c>
      <c r="E209" s="111" t="s">
        <v>27</v>
      </c>
      <c r="F209" s="111" t="s">
        <v>28</v>
      </c>
      <c r="G209" s="111" t="s">
        <v>299</v>
      </c>
      <c r="H209" s="138">
        <v>3.5</v>
      </c>
      <c r="I209" s="137">
        <v>0.0285</v>
      </c>
      <c r="J209" s="138">
        <v>1</v>
      </c>
      <c r="K209" s="138">
        <v>0</v>
      </c>
      <c r="L209" s="138" t="s">
        <v>47</v>
      </c>
      <c r="M209" s="138">
        <v>1</v>
      </c>
      <c r="N209" s="138">
        <v>0.0140125</v>
      </c>
      <c r="O209" s="139">
        <v>0</v>
      </c>
      <c r="P209" s="111"/>
      <c r="Q209" s="111" t="s">
        <v>32</v>
      </c>
      <c r="R209" s="111" t="s">
        <v>32</v>
      </c>
      <c r="S209" s="111" t="s">
        <v>32</v>
      </c>
      <c r="T209" s="111" t="s">
        <v>33</v>
      </c>
      <c r="U209" s="149">
        <f t="shared" si="5"/>
        <v>0</v>
      </c>
      <c r="V209" s="149"/>
    </row>
    <row r="210" s="98" customFormat="1" ht="28" customHeight="1" spans="1:22">
      <c r="A210" s="111"/>
      <c r="B210" s="111"/>
      <c r="C210" s="119"/>
      <c r="D210" s="111" t="s">
        <v>300</v>
      </c>
      <c r="E210" s="111" t="s">
        <v>301</v>
      </c>
      <c r="F210" s="111" t="s">
        <v>28</v>
      </c>
      <c r="G210" s="111" t="s">
        <v>302</v>
      </c>
      <c r="H210" s="138">
        <v>3.5</v>
      </c>
      <c r="I210" s="137">
        <v>0.0285</v>
      </c>
      <c r="J210" s="138">
        <v>0</v>
      </c>
      <c r="K210" s="138">
        <v>0.5</v>
      </c>
      <c r="L210" s="138" t="s">
        <v>47</v>
      </c>
      <c r="M210" s="138">
        <v>0.5</v>
      </c>
      <c r="N210" s="138">
        <v>0.0057395833</v>
      </c>
      <c r="O210" s="139">
        <v>0</v>
      </c>
      <c r="P210" s="111"/>
      <c r="Q210" s="111" t="s">
        <v>32</v>
      </c>
      <c r="R210" s="111" t="s">
        <v>32</v>
      </c>
      <c r="S210" s="111" t="s">
        <v>32</v>
      </c>
      <c r="T210" s="111" t="s">
        <v>33</v>
      </c>
      <c r="U210" s="149">
        <f t="shared" si="5"/>
        <v>0</v>
      </c>
      <c r="V210" s="149"/>
    </row>
    <row r="211" s="98" customFormat="1" ht="28" customHeight="1" spans="1:22">
      <c r="A211" s="111"/>
      <c r="B211" s="111"/>
      <c r="C211" s="119"/>
      <c r="D211" s="111" t="s">
        <v>300</v>
      </c>
      <c r="E211" s="111" t="s">
        <v>301</v>
      </c>
      <c r="F211" s="111" t="s">
        <v>28</v>
      </c>
      <c r="G211" s="111" t="s">
        <v>303</v>
      </c>
      <c r="H211" s="138">
        <v>3.5</v>
      </c>
      <c r="I211" s="137">
        <v>0.0285</v>
      </c>
      <c r="J211" s="138">
        <v>0</v>
      </c>
      <c r="K211" s="138">
        <v>0.5</v>
      </c>
      <c r="L211" s="138" t="s">
        <v>47</v>
      </c>
      <c r="M211" s="138">
        <v>0.5</v>
      </c>
      <c r="N211" s="138">
        <v>0.0052645834</v>
      </c>
      <c r="O211" s="139">
        <v>0</v>
      </c>
      <c r="P211" s="111"/>
      <c r="Q211" s="111" t="s">
        <v>32</v>
      </c>
      <c r="R211" s="111" t="s">
        <v>32</v>
      </c>
      <c r="S211" s="111" t="s">
        <v>32</v>
      </c>
      <c r="T211" s="111" t="s">
        <v>33</v>
      </c>
      <c r="U211" s="149">
        <f t="shared" si="5"/>
        <v>0</v>
      </c>
      <c r="V211" s="149"/>
    </row>
    <row r="212" s="98" customFormat="1" ht="28" customHeight="1" spans="1:22">
      <c r="A212" s="111"/>
      <c r="B212" s="111"/>
      <c r="C212" s="119"/>
      <c r="D212" s="111" t="s">
        <v>27</v>
      </c>
      <c r="E212" s="111" t="s">
        <v>27</v>
      </c>
      <c r="F212" s="111" t="s">
        <v>28</v>
      </c>
      <c r="G212" s="111" t="s">
        <v>304</v>
      </c>
      <c r="H212" s="138">
        <v>3</v>
      </c>
      <c r="I212" s="137">
        <v>0.026</v>
      </c>
      <c r="J212" s="138">
        <v>0</v>
      </c>
      <c r="K212" s="138">
        <v>0.495</v>
      </c>
      <c r="L212" s="138" t="s">
        <v>47</v>
      </c>
      <c r="M212" s="138">
        <v>0.495</v>
      </c>
      <c r="N212" s="138">
        <v>0.009438</v>
      </c>
      <c r="O212" s="139">
        <v>0</v>
      </c>
      <c r="P212" s="111"/>
      <c r="Q212" s="111" t="s">
        <v>32</v>
      </c>
      <c r="R212" s="111" t="s">
        <v>32</v>
      </c>
      <c r="S212" s="111" t="s">
        <v>32</v>
      </c>
      <c r="T212" s="111" t="s">
        <v>33</v>
      </c>
      <c r="U212" s="149">
        <f t="shared" si="5"/>
        <v>0</v>
      </c>
      <c r="V212" s="149"/>
    </row>
    <row r="213" s="98" customFormat="1" ht="28" customHeight="1" spans="1:22">
      <c r="A213" s="111"/>
      <c r="B213" s="111"/>
      <c r="C213" s="120"/>
      <c r="D213" s="111" t="s">
        <v>27</v>
      </c>
      <c r="E213" s="111" t="s">
        <v>27</v>
      </c>
      <c r="F213" s="111" t="s">
        <v>28</v>
      </c>
      <c r="G213" s="111" t="s">
        <v>305</v>
      </c>
      <c r="H213" s="138">
        <v>3</v>
      </c>
      <c r="I213" s="137">
        <v>0.026</v>
      </c>
      <c r="J213" s="138">
        <v>0</v>
      </c>
      <c r="K213" s="138">
        <v>0.495</v>
      </c>
      <c r="L213" s="138" t="s">
        <v>47</v>
      </c>
      <c r="M213" s="138">
        <v>0.495</v>
      </c>
      <c r="N213" s="138">
        <v>0.00858</v>
      </c>
      <c r="O213" s="139">
        <v>0</v>
      </c>
      <c r="P213" s="111"/>
      <c r="Q213" s="111" t="s">
        <v>32</v>
      </c>
      <c r="R213" s="111" t="s">
        <v>32</v>
      </c>
      <c r="S213" s="111" t="s">
        <v>32</v>
      </c>
      <c r="T213" s="111" t="s">
        <v>33</v>
      </c>
      <c r="U213" s="149">
        <f t="shared" si="5"/>
        <v>0</v>
      </c>
      <c r="V213" s="149"/>
    </row>
    <row r="214" s="99" customFormat="1" ht="28" customHeight="1" spans="1:22">
      <c r="A214" s="111"/>
      <c r="B214" s="44" t="s">
        <v>306</v>
      </c>
      <c r="C214" s="44"/>
      <c r="D214" s="44"/>
      <c r="E214" s="44"/>
      <c r="F214" s="111"/>
      <c r="G214" s="44"/>
      <c r="H214" s="116">
        <f>SUBTOTAL(9,H209:H213)</f>
        <v>16.5</v>
      </c>
      <c r="I214" s="141"/>
      <c r="J214" s="116">
        <f>SUBTOTAL(9,J209:J213)</f>
        <v>1</v>
      </c>
      <c r="K214" s="116">
        <f>SUBTOTAL(9,K209:K213)</f>
        <v>1.99</v>
      </c>
      <c r="L214" s="142"/>
      <c r="M214" s="116">
        <f>SUBTOTAL(9,M209:M213)</f>
        <v>2.99</v>
      </c>
      <c r="N214" s="116">
        <f>SUBTOTAL(9,N209:N213)</f>
        <v>0.0430346667</v>
      </c>
      <c r="O214" s="140">
        <f>SUBTOTAL(9,O209:O213)</f>
        <v>0</v>
      </c>
      <c r="P214" s="111"/>
      <c r="Q214" s="44"/>
      <c r="R214" s="44"/>
      <c r="S214" s="44"/>
      <c r="T214" s="44"/>
      <c r="U214" s="149">
        <f t="shared" si="5"/>
        <v>0</v>
      </c>
      <c r="V214" s="149"/>
    </row>
    <row r="215" s="82" customFormat="1" ht="28" customHeight="1" spans="1:22">
      <c r="A215" s="111">
        <v>30</v>
      </c>
      <c r="B215" s="117" t="s">
        <v>307</v>
      </c>
      <c r="C215" s="179">
        <v>3</v>
      </c>
      <c r="D215" s="117" t="s">
        <v>300</v>
      </c>
      <c r="E215" s="117" t="s">
        <v>27</v>
      </c>
      <c r="F215" s="111" t="s">
        <v>28</v>
      </c>
      <c r="G215" s="117" t="s">
        <v>308</v>
      </c>
      <c r="H215" s="112">
        <f>(2000*7.15)/10000</f>
        <v>1.43</v>
      </c>
      <c r="I215" s="137">
        <v>0.04</v>
      </c>
      <c r="J215" s="112">
        <v>0.87742293900981</v>
      </c>
      <c r="K215" s="112">
        <v>4.45915358326563</v>
      </c>
      <c r="L215" s="117" t="s">
        <v>47</v>
      </c>
      <c r="M215" s="112">
        <v>3.94225990298274</v>
      </c>
      <c r="N215" s="112">
        <f>(53.48*7.25)/10000</f>
        <v>0.038773</v>
      </c>
      <c r="O215" s="139">
        <f>J215+K215-M215</f>
        <v>1.3943166192927</v>
      </c>
      <c r="P215" s="111"/>
      <c r="Q215" s="117" t="s">
        <v>26</v>
      </c>
      <c r="R215" s="111" t="s">
        <v>112</v>
      </c>
      <c r="S215" s="117" t="s">
        <v>309</v>
      </c>
      <c r="T215" s="111"/>
      <c r="U215" s="149">
        <f t="shared" si="5"/>
        <v>0</v>
      </c>
      <c r="V215" s="149"/>
    </row>
    <row r="216" s="83" customFormat="1" ht="28" customHeight="1" spans="1:22">
      <c r="A216" s="111"/>
      <c r="B216" s="117"/>
      <c r="C216" s="185"/>
      <c r="D216" s="117" t="s">
        <v>27</v>
      </c>
      <c r="E216" s="117" t="s">
        <v>27</v>
      </c>
      <c r="F216" s="111" t="s">
        <v>28</v>
      </c>
      <c r="G216" s="117" t="s">
        <v>310</v>
      </c>
      <c r="H216" s="112">
        <f>(500*7.15)/10000</f>
        <v>0.3575</v>
      </c>
      <c r="I216" s="137">
        <v>0.045</v>
      </c>
      <c r="J216" s="112">
        <v>0.08608226037828</v>
      </c>
      <c r="K216" s="112">
        <v>0.27584061660663</v>
      </c>
      <c r="L216" s="117" t="s">
        <v>47</v>
      </c>
      <c r="M216" s="112">
        <v>0.36192287698491</v>
      </c>
      <c r="N216" s="112">
        <f>(10.14*7.15)/10000</f>
        <v>0.0072501</v>
      </c>
      <c r="O216" s="139">
        <v>0</v>
      </c>
      <c r="P216" s="111"/>
      <c r="Q216" s="117" t="s">
        <v>26</v>
      </c>
      <c r="R216" s="111" t="s">
        <v>112</v>
      </c>
      <c r="S216" s="117" t="s">
        <v>309</v>
      </c>
      <c r="T216" s="111"/>
      <c r="U216" s="149">
        <f t="shared" si="5"/>
        <v>0</v>
      </c>
      <c r="V216" s="149"/>
    </row>
    <row r="217" s="85" customFormat="1" ht="28" customHeight="1" spans="1:22">
      <c r="A217" s="111"/>
      <c r="B217" s="186" t="s">
        <v>311</v>
      </c>
      <c r="C217" s="187"/>
      <c r="D217" s="186"/>
      <c r="E217" s="186"/>
      <c r="F217" s="111"/>
      <c r="G217" s="186"/>
      <c r="H217" s="186">
        <f>SUBTOTAL(9,H215:H216)</f>
        <v>1.7875</v>
      </c>
      <c r="I217" s="141"/>
      <c r="J217" s="189">
        <f>SUBTOTAL(9,J215:J216)</f>
        <v>0.96350519938809</v>
      </c>
      <c r="K217" s="186">
        <f>SUBTOTAL(9,K215:K216)</f>
        <v>4.73499419987226</v>
      </c>
      <c r="L217" s="186"/>
      <c r="M217" s="186">
        <f>SUBTOTAL(9,M215:M216)</f>
        <v>4.30418277996765</v>
      </c>
      <c r="N217" s="116">
        <f>SUBTOTAL(9,N215:N216)</f>
        <v>0.0460231</v>
      </c>
      <c r="O217" s="140">
        <f>SUBTOTAL(9,O215:O216)</f>
        <v>1.3943166192927</v>
      </c>
      <c r="P217" s="111"/>
      <c r="Q217" s="186"/>
      <c r="R217" s="186"/>
      <c r="S217" s="186"/>
      <c r="T217" s="44"/>
      <c r="U217" s="149">
        <f t="shared" si="5"/>
        <v>0</v>
      </c>
      <c r="V217" s="149"/>
    </row>
    <row r="218" s="82" customFormat="1" ht="28" customHeight="1" spans="1:22">
      <c r="A218" s="111">
        <v>31</v>
      </c>
      <c r="B218" s="117" t="s">
        <v>312</v>
      </c>
      <c r="C218" s="179">
        <v>4</v>
      </c>
      <c r="D218" s="117" t="s">
        <v>27</v>
      </c>
      <c r="E218" s="117" t="s">
        <v>27</v>
      </c>
      <c r="F218" s="111" t="s">
        <v>28</v>
      </c>
      <c r="G218" s="117" t="s">
        <v>313</v>
      </c>
      <c r="H218" s="112">
        <v>0.1</v>
      </c>
      <c r="I218" s="137">
        <v>0.0375</v>
      </c>
      <c r="J218" s="112">
        <v>0.1</v>
      </c>
      <c r="K218" s="112">
        <v>0</v>
      </c>
      <c r="L218" s="117" t="s">
        <v>47</v>
      </c>
      <c r="M218" s="112">
        <v>0.1</v>
      </c>
      <c r="N218" s="112">
        <v>0</v>
      </c>
      <c r="O218" s="139">
        <v>0</v>
      </c>
      <c r="P218" s="111"/>
      <c r="Q218" s="117" t="s">
        <v>26</v>
      </c>
      <c r="R218" s="111" t="s">
        <v>112</v>
      </c>
      <c r="S218" s="117" t="s">
        <v>309</v>
      </c>
      <c r="T218" s="111"/>
      <c r="U218" s="149">
        <f t="shared" si="5"/>
        <v>0</v>
      </c>
      <c r="V218" s="149"/>
    </row>
    <row r="219" s="82" customFormat="1" ht="28" customHeight="1" spans="1:22">
      <c r="A219" s="111"/>
      <c r="B219" s="117"/>
      <c r="C219" s="180"/>
      <c r="D219" s="117" t="s">
        <v>27</v>
      </c>
      <c r="E219" s="117" t="s">
        <v>27</v>
      </c>
      <c r="F219" s="111" t="s">
        <v>28</v>
      </c>
      <c r="G219" s="117" t="s">
        <v>314</v>
      </c>
      <c r="H219" s="112">
        <v>0.2</v>
      </c>
      <c r="I219" s="137">
        <v>0.04</v>
      </c>
      <c r="J219" s="112">
        <v>0.2</v>
      </c>
      <c r="K219" s="112">
        <v>0</v>
      </c>
      <c r="L219" s="117" t="s">
        <v>47</v>
      </c>
      <c r="M219" s="112">
        <v>0.2</v>
      </c>
      <c r="N219" s="112">
        <v>0.01</v>
      </c>
      <c r="O219" s="139">
        <v>0</v>
      </c>
      <c r="P219" s="111"/>
      <c r="Q219" s="117" t="s">
        <v>26</v>
      </c>
      <c r="R219" s="111" t="s">
        <v>112</v>
      </c>
      <c r="S219" s="117" t="s">
        <v>309</v>
      </c>
      <c r="T219" s="111"/>
      <c r="U219" s="149">
        <f t="shared" si="5"/>
        <v>0</v>
      </c>
      <c r="V219" s="149"/>
    </row>
    <row r="220" s="82" customFormat="1" ht="28" customHeight="1" spans="1:22">
      <c r="A220" s="111"/>
      <c r="B220" s="117"/>
      <c r="C220" s="180"/>
      <c r="D220" s="117" t="s">
        <v>27</v>
      </c>
      <c r="E220" s="117" t="s">
        <v>27</v>
      </c>
      <c r="F220" s="111" t="s">
        <v>28</v>
      </c>
      <c r="G220" s="117" t="s">
        <v>315</v>
      </c>
      <c r="H220" s="112">
        <v>0.1</v>
      </c>
      <c r="I220" s="137">
        <v>0.04</v>
      </c>
      <c r="J220" s="112">
        <v>0</v>
      </c>
      <c r="K220" s="112">
        <v>0.1</v>
      </c>
      <c r="L220" s="117" t="s">
        <v>47</v>
      </c>
      <c r="M220" s="112">
        <v>0.1</v>
      </c>
      <c r="N220" s="112">
        <v>0</v>
      </c>
      <c r="O220" s="139">
        <v>0</v>
      </c>
      <c r="P220" s="111"/>
      <c r="Q220" s="117" t="s">
        <v>26</v>
      </c>
      <c r="R220" s="111" t="s">
        <v>112</v>
      </c>
      <c r="S220" s="117" t="s">
        <v>309</v>
      </c>
      <c r="T220" s="111"/>
      <c r="U220" s="149">
        <f t="shared" si="5"/>
        <v>0</v>
      </c>
      <c r="V220" s="149"/>
    </row>
    <row r="221" s="83" customFormat="1" ht="28" customHeight="1" spans="1:22">
      <c r="A221" s="111"/>
      <c r="B221" s="117"/>
      <c r="C221" s="180"/>
      <c r="D221" s="117" t="s">
        <v>27</v>
      </c>
      <c r="E221" s="117" t="s">
        <v>27</v>
      </c>
      <c r="F221" s="111" t="s">
        <v>28</v>
      </c>
      <c r="G221" s="117" t="s">
        <v>316</v>
      </c>
      <c r="H221" s="112">
        <v>0.3</v>
      </c>
      <c r="I221" s="137">
        <v>0.029</v>
      </c>
      <c r="J221" s="112">
        <v>0</v>
      </c>
      <c r="K221" s="112">
        <v>0.3</v>
      </c>
      <c r="L221" s="117" t="s">
        <v>47</v>
      </c>
      <c r="M221" s="112">
        <v>0</v>
      </c>
      <c r="N221" s="112">
        <v>0.01</v>
      </c>
      <c r="O221" s="139">
        <v>0.3</v>
      </c>
      <c r="P221" s="111"/>
      <c r="Q221" s="117" t="s">
        <v>26</v>
      </c>
      <c r="R221" s="111" t="s">
        <v>112</v>
      </c>
      <c r="S221" s="117" t="s">
        <v>309</v>
      </c>
      <c r="T221" s="111"/>
      <c r="U221" s="149">
        <f t="shared" si="5"/>
        <v>0</v>
      </c>
      <c r="V221" s="149"/>
    </row>
    <row r="222" s="83" customFormat="1" ht="28" customHeight="1" spans="1:22">
      <c r="A222" s="111"/>
      <c r="B222" s="117"/>
      <c r="C222" s="185"/>
      <c r="D222" s="117" t="s">
        <v>27</v>
      </c>
      <c r="E222" s="117" t="s">
        <v>27</v>
      </c>
      <c r="F222" s="111" t="s">
        <v>28</v>
      </c>
      <c r="G222" s="117" t="s">
        <v>317</v>
      </c>
      <c r="H222" s="112">
        <v>0.2</v>
      </c>
      <c r="I222" s="137">
        <v>0.029</v>
      </c>
      <c r="J222" s="112">
        <v>0</v>
      </c>
      <c r="K222" s="112">
        <v>0.2</v>
      </c>
      <c r="L222" s="117" t="s">
        <v>47</v>
      </c>
      <c r="M222" s="112">
        <v>0</v>
      </c>
      <c r="N222" s="112">
        <v>0</v>
      </c>
      <c r="O222" s="139">
        <v>0.2</v>
      </c>
      <c r="P222" s="111"/>
      <c r="Q222" s="117" t="s">
        <v>26</v>
      </c>
      <c r="R222" s="111" t="s">
        <v>112</v>
      </c>
      <c r="S222" s="117" t="s">
        <v>309</v>
      </c>
      <c r="T222" s="111"/>
      <c r="U222" s="149">
        <f t="shared" si="5"/>
        <v>0</v>
      </c>
      <c r="V222" s="149"/>
    </row>
    <row r="223" s="85" customFormat="1" ht="28" customHeight="1" spans="1:22">
      <c r="A223" s="111"/>
      <c r="B223" s="186" t="s">
        <v>318</v>
      </c>
      <c r="C223" s="187"/>
      <c r="D223" s="186"/>
      <c r="E223" s="186"/>
      <c r="F223" s="111"/>
      <c r="G223" s="186"/>
      <c r="H223" s="186">
        <f>SUBTOTAL(9,H218:H222)</f>
        <v>0.9</v>
      </c>
      <c r="I223" s="141"/>
      <c r="J223" s="186">
        <f>SUBTOTAL(9,J218:J222)</f>
        <v>0.3</v>
      </c>
      <c r="K223" s="186">
        <f>SUBTOTAL(9,K218:K222)</f>
        <v>0.6</v>
      </c>
      <c r="L223" s="186"/>
      <c r="M223" s="186">
        <f>SUBTOTAL(9,M218:M222)</f>
        <v>0.4</v>
      </c>
      <c r="N223" s="116">
        <f>SUBTOTAL(9,N218:N222)</f>
        <v>0.02</v>
      </c>
      <c r="O223" s="140">
        <f>SUBTOTAL(9,O218:O222)</f>
        <v>0.5</v>
      </c>
      <c r="P223" s="111"/>
      <c r="Q223" s="186"/>
      <c r="R223" s="186"/>
      <c r="S223" s="44"/>
      <c r="T223" s="44"/>
      <c r="U223" s="149">
        <f t="shared" si="5"/>
        <v>0</v>
      </c>
      <c r="V223" s="149"/>
    </row>
    <row r="224" s="83" customFormat="1" ht="28" customHeight="1" spans="1:22">
      <c r="A224" s="111">
        <v>32</v>
      </c>
      <c r="B224" s="111" t="s">
        <v>319</v>
      </c>
      <c r="C224" s="111">
        <v>3</v>
      </c>
      <c r="D224" s="111" t="s">
        <v>34</v>
      </c>
      <c r="E224" s="111" t="s">
        <v>320</v>
      </c>
      <c r="F224" s="111" t="s">
        <v>28</v>
      </c>
      <c r="G224" s="111" t="s">
        <v>321</v>
      </c>
      <c r="H224" s="112">
        <v>3.37</v>
      </c>
      <c r="I224" s="137">
        <v>0.035</v>
      </c>
      <c r="J224" s="112">
        <v>3.26</v>
      </c>
      <c r="K224" s="112">
        <v>0</v>
      </c>
      <c r="L224" s="138" t="s">
        <v>172</v>
      </c>
      <c r="M224" s="112">
        <v>0.07</v>
      </c>
      <c r="N224" s="112">
        <v>0.13</v>
      </c>
      <c r="O224" s="139">
        <v>3.19</v>
      </c>
      <c r="P224" s="111"/>
      <c r="Q224" s="111" t="s">
        <v>32</v>
      </c>
      <c r="R224" s="111" t="s">
        <v>145</v>
      </c>
      <c r="S224" s="111" t="s">
        <v>32</v>
      </c>
      <c r="T224" s="111" t="s">
        <v>322</v>
      </c>
      <c r="U224" s="149">
        <f t="shared" si="5"/>
        <v>0</v>
      </c>
      <c r="V224" s="149"/>
    </row>
    <row r="225" s="85" customFormat="1" ht="28" customHeight="1" spans="1:22">
      <c r="A225" s="111"/>
      <c r="B225" s="186" t="s">
        <v>323</v>
      </c>
      <c r="C225" s="187"/>
      <c r="D225" s="186"/>
      <c r="E225" s="186"/>
      <c r="F225" s="111"/>
      <c r="G225" s="186"/>
      <c r="H225" s="186">
        <f>SUBTOTAL(9,H224)</f>
        <v>3.37</v>
      </c>
      <c r="I225" s="141"/>
      <c r="J225" s="116">
        <f>SUBTOTAL(9,J224)</f>
        <v>3.26</v>
      </c>
      <c r="K225" s="186">
        <f>SUBTOTAL(9,K224)</f>
        <v>0</v>
      </c>
      <c r="L225" s="186"/>
      <c r="M225" s="186">
        <f>SUBTOTAL(9,M224)</f>
        <v>0.07</v>
      </c>
      <c r="N225" s="186">
        <f>SUBTOTAL(9,N224)</f>
        <v>0.13</v>
      </c>
      <c r="O225" s="140">
        <f>SUBTOTAL(9,O224)</f>
        <v>3.19</v>
      </c>
      <c r="P225" s="111"/>
      <c r="Q225" s="186"/>
      <c r="R225" s="186"/>
      <c r="S225" s="44"/>
      <c r="T225" s="44"/>
      <c r="U225" s="149">
        <f t="shared" si="5"/>
        <v>0</v>
      </c>
      <c r="V225" s="149"/>
    </row>
    <row r="226" s="85" customFormat="1" ht="28" customHeight="1" spans="1:22">
      <c r="A226" s="186" t="s">
        <v>324</v>
      </c>
      <c r="B226" s="186"/>
      <c r="C226" s="187"/>
      <c r="D226" s="186"/>
      <c r="E226" s="186"/>
      <c r="F226" s="111"/>
      <c r="G226" s="186"/>
      <c r="H226" s="140">
        <f>H225+H223+H217+H214+H208+H204+H197+H200+H188+H185+H173+H171+H168+H151+H149+H137+H135+H120+H114+H112+H107+H105+H101+H98+H83+H80+H69+H67+H55+H45+H30+H41+H190</f>
        <v>345.4855</v>
      </c>
      <c r="I226" s="186"/>
      <c r="J226" s="140">
        <f>J225+J223+J217+J214+J208+J204+J197+J200+J188+J185+J173+J171+J168+J151+J149+J137+J135+J120+J114+J112+J107+J105+J101+J98+J83+J80+J69+J67+J55+J45+J30+J41+J190</f>
        <v>152.620560199388</v>
      </c>
      <c r="K226" s="140">
        <f>K225+K223+K217+K214+K208+K204+K197+K200+K188+K185+K173+K171+K168+K151+K149+K137+K135+K120+K114+K112+K107+K105+K101+K98+K83+K80+K69+K67+K55+K45+K30+K41+K190</f>
        <v>129.352163139872</v>
      </c>
      <c r="L226" s="186"/>
      <c r="M226" s="140">
        <f>M225+M223+M217+M214+M208+M204+M197+M200+M188+M185+M173+M171+M168+M151+M149+M137+M135+M120+M114+M112+M107+M105+M101+M98+M83+M80+M69+M67+M55+M45+M30+M41+M190</f>
        <v>108.195293279968</v>
      </c>
      <c r="N226" s="140">
        <f>N225+N223+N217+N214+N208+N204+N197+N200+N188+N185+N173+N171+N168+N151+N149+N137+N135+N120+N114+N112+N107+N105+N101+N98+N83+N80+N69+N67+N55+N45+N30+N41+N190</f>
        <v>5.61544585753699</v>
      </c>
      <c r="O226" s="140">
        <f>O225+O223+O217+O214+O208+O204+O197+O200+O188+O185+O173+O171+O168+O151+O149+O137+O135+O120+O114+O112+O107+O105+O101+O98+O83+O80+O69+O67+O55+O45+O30+O41+O190</f>
        <v>173.772577537693</v>
      </c>
      <c r="P226" s="186"/>
      <c r="Q226" s="186"/>
      <c r="R226" s="186"/>
      <c r="S226" s="44"/>
      <c r="T226" s="111"/>
      <c r="U226" s="149">
        <f t="shared" si="5"/>
        <v>0.00485252159998595</v>
      </c>
      <c r="V226" s="149"/>
    </row>
    <row r="227" s="83" customFormat="1" ht="30" customHeight="1" spans="8:15">
      <c r="H227" s="188"/>
      <c r="I227" s="190"/>
      <c r="J227" s="191"/>
      <c r="K227" s="188"/>
      <c r="M227" s="188"/>
      <c r="N227" s="188"/>
      <c r="O227" s="192"/>
    </row>
    <row r="228" s="83" customFormat="1" ht="32" customHeight="1" spans="8:15">
      <c r="H228" s="188"/>
      <c r="I228" s="190"/>
      <c r="J228" s="193"/>
      <c r="K228" s="188"/>
      <c r="M228" s="188"/>
      <c r="N228" s="188"/>
      <c r="O228" s="192"/>
    </row>
  </sheetData>
  <autoFilter ref="G115:G119">
    <extLst/>
  </autoFilter>
  <mergeCells count="135">
    <mergeCell ref="A1:B1"/>
    <mergeCell ref="A2:T2"/>
    <mergeCell ref="A3:C3"/>
    <mergeCell ref="R3:T3"/>
    <mergeCell ref="M4:N4"/>
    <mergeCell ref="Q4:S4"/>
    <mergeCell ref="A226:B226"/>
    <mergeCell ref="A4:A5"/>
    <mergeCell ref="A6:A30"/>
    <mergeCell ref="A31:A41"/>
    <mergeCell ref="A42:A45"/>
    <mergeCell ref="A46:A54"/>
    <mergeCell ref="A56:A67"/>
    <mergeCell ref="A70:A80"/>
    <mergeCell ref="A81:A83"/>
    <mergeCell ref="A84:A97"/>
    <mergeCell ref="A99:A101"/>
    <mergeCell ref="A102:A105"/>
    <mergeCell ref="A106:A107"/>
    <mergeCell ref="A108:A112"/>
    <mergeCell ref="A113:A114"/>
    <mergeCell ref="A115:A120"/>
    <mergeCell ref="A121:A135"/>
    <mergeCell ref="A136:A137"/>
    <mergeCell ref="A138:A149"/>
    <mergeCell ref="A150:A151"/>
    <mergeCell ref="A152:A168"/>
    <mergeCell ref="A169:A171"/>
    <mergeCell ref="A172:A173"/>
    <mergeCell ref="A174:A185"/>
    <mergeCell ref="A186:A188"/>
    <mergeCell ref="A189:A190"/>
    <mergeCell ref="A191:A197"/>
    <mergeCell ref="A198:A200"/>
    <mergeCell ref="A201:A204"/>
    <mergeCell ref="A205:A208"/>
    <mergeCell ref="A209:A214"/>
    <mergeCell ref="A215:A217"/>
    <mergeCell ref="A218:A223"/>
    <mergeCell ref="A224:A225"/>
    <mergeCell ref="B4:B5"/>
    <mergeCell ref="B6:B29"/>
    <mergeCell ref="B31:B40"/>
    <mergeCell ref="B42:B44"/>
    <mergeCell ref="B46:B54"/>
    <mergeCell ref="B56:B66"/>
    <mergeCell ref="B70:B79"/>
    <mergeCell ref="B81:B82"/>
    <mergeCell ref="B84:B97"/>
    <mergeCell ref="B99:B100"/>
    <mergeCell ref="B102:B104"/>
    <mergeCell ref="B108:B111"/>
    <mergeCell ref="B115:B119"/>
    <mergeCell ref="B121:B134"/>
    <mergeCell ref="B138:B148"/>
    <mergeCell ref="B152:B167"/>
    <mergeCell ref="B169:B170"/>
    <mergeCell ref="B174:B184"/>
    <mergeCell ref="B186:B187"/>
    <mergeCell ref="B191:B196"/>
    <mergeCell ref="B198:B199"/>
    <mergeCell ref="B201:B203"/>
    <mergeCell ref="B205:B207"/>
    <mergeCell ref="B209:B213"/>
    <mergeCell ref="B215:B216"/>
    <mergeCell ref="B218:B222"/>
    <mergeCell ref="C4:C5"/>
    <mergeCell ref="C6:C29"/>
    <mergeCell ref="C31:C40"/>
    <mergeCell ref="C42:C44"/>
    <mergeCell ref="C46:C54"/>
    <mergeCell ref="C56:C66"/>
    <mergeCell ref="C70:C79"/>
    <mergeCell ref="C81:C82"/>
    <mergeCell ref="C84:C97"/>
    <mergeCell ref="C99:C100"/>
    <mergeCell ref="C102:C104"/>
    <mergeCell ref="C108:C111"/>
    <mergeCell ref="C115:C119"/>
    <mergeCell ref="C121:C134"/>
    <mergeCell ref="C138:C148"/>
    <mergeCell ref="C152:C167"/>
    <mergeCell ref="C169:C170"/>
    <mergeCell ref="C174:C184"/>
    <mergeCell ref="C186:C187"/>
    <mergeCell ref="C191:C196"/>
    <mergeCell ref="C198:C199"/>
    <mergeCell ref="C201:C203"/>
    <mergeCell ref="C205:C207"/>
    <mergeCell ref="C209:C213"/>
    <mergeCell ref="C215:C216"/>
    <mergeCell ref="C218:C222"/>
    <mergeCell ref="D4:D5"/>
    <mergeCell ref="E4:E5"/>
    <mergeCell ref="F4:F5"/>
    <mergeCell ref="G4:G5"/>
    <mergeCell ref="H4:H5"/>
    <mergeCell ref="H23:H25"/>
    <mergeCell ref="H31:H32"/>
    <mergeCell ref="H35:H37"/>
    <mergeCell ref="H38:H39"/>
    <mergeCell ref="H46:H47"/>
    <mergeCell ref="H48:H50"/>
    <mergeCell ref="H51:H53"/>
    <mergeCell ref="H84:H85"/>
    <mergeCell ref="H86:H87"/>
    <mergeCell ref="H91:H92"/>
    <mergeCell ref="H93:H94"/>
    <mergeCell ref="H96:H97"/>
    <mergeCell ref="H152:H157"/>
    <mergeCell ref="H158:H160"/>
    <mergeCell ref="H162:H163"/>
    <mergeCell ref="H164:H165"/>
    <mergeCell ref="H166:H167"/>
    <mergeCell ref="I4:I5"/>
    <mergeCell ref="I84:I85"/>
    <mergeCell ref="I86:I87"/>
    <mergeCell ref="I91:I92"/>
    <mergeCell ref="I96:I97"/>
    <mergeCell ref="J4:J5"/>
    <mergeCell ref="K4:K5"/>
    <mergeCell ref="L4:L5"/>
    <mergeCell ref="N23:N25"/>
    <mergeCell ref="N84:N90"/>
    <mergeCell ref="N91:N97"/>
    <mergeCell ref="N152:N157"/>
    <mergeCell ref="N158:N160"/>
    <mergeCell ref="N162:N163"/>
    <mergeCell ref="N164:N165"/>
    <mergeCell ref="N166:N167"/>
    <mergeCell ref="O4:O5"/>
    <mergeCell ref="P4:P5"/>
    <mergeCell ref="T4:T5"/>
    <mergeCell ref="T198:T199"/>
    <mergeCell ref="T201:T203"/>
  </mergeCells>
  <dataValidations count="4">
    <dataValidation type="list" allowBlank="1" showInputMessage="1" showErrorMessage="1" sqref="D3 D6 D7 D8 D9 D10 D13 D14 D25 D26 D27 D28 D29 D46 D54 D56 D57 D66 D68 D72 D81 D82 D93 E93 D94 E94 D97 E97 D99 D100 D104 E104 D106 E106 D108 E108 D109 E109 D110 E110 D111 E111 D113 D115 D150 E150 D152 D153 D154 D155 D156 D157 D158 D159 D160 D161 D162 D163 D164 D165 D166 D167 D172 D174 D175 D186 D187 D189 D191 D192 D193 D194 D195 D196 D205 D209 E209 D210 D211 D212 E212 D213 E213 D224 D11:D12 D15:D22 D23:D24 D31:D32 D33:D35 D36:D40 D42:D44 D47:D53 D58:D65 D70:D71 D73:D77 D78:D79 D102:D103 D116:D119 D138:D148 D169:D170 D176:D184 D206:D207 D215:D216 D218:D222 D227:D1048576 E102:E103 E115:E119 E206:E207 D95:E96 D84:E92">
      <formula1>"发行债券,项目贷款,流动资金贷款,融资租赁,贸易融资,信托贷款,其他"</formula1>
    </dataValidation>
    <dataValidation type="list" allowBlank="1" showInputMessage="1" showErrorMessage="1" sqref="R41 R45 R55 R56 R57 R61 R62 R66 R68 R70 R84 R85 R94 R97 R99 R100 R102 R103 R106 R113 R150 R174 R175 R186 R187 R191 R192 R193 R194 R195 R196 R198 R199 R201 R202 R203 R205 R215 R216 R218 R219 R220 R221 R222 R58:R59 R63:R65 R108:R111 R152:R167 R176:R184 R227:R1048576">
      <formula1>"抵押,质押,一般保证,连带责任保证,政府增信,其他"</formula1>
    </dataValidation>
    <dataValidation type="list" allowBlank="1" showInputMessage="1" showErrorMessage="1" sqref="C46 C54 C56 C57 C58 C59 C60 C61 C62 C63 C64 C65 C66 C72 C81 C82 C96 C97 C99 C100 C106 C108 C109 C110 C111 C113 C115 C150 C152 C172 C174 C175 C186 C187 C205 C224 C2:C3 C6:C29 C31:C40 C42:C44 C47:C53 C70:C71 C73:C77 C78:C79 C84:C87 C88:C92 C93:C95 C102:C104 C116:C119 C166:C167 C169:C170 C176:C184 C191:C196 C206:C207 C209:C213 C215:C216 C218:C222 C227:C1048576">
      <formula1>"1,2,3,4,5,6,7,8,9,10,11,12"</formula1>
    </dataValidation>
    <dataValidation type="list" allowBlank="1" showInputMessage="1" showErrorMessage="1" sqref="P54 P87 P96 P97 P152 P153 P154 P160 P163 P164 P165 P175 P187 P188 P189 P190 P202 P2:P3 P6:P29 P30:P46 P47:P53 P55:P86 P88:P92 P93:P95 P98:P111 P112:P137 P149:P151 P155:P157 P158:P159 P161:P162 P166:P167 P168:P174 P176:P184 P185:P186 P191:P201 P203:P225 P227:P1048576">
      <formula1>"负有偿还责任,负有担保责任,可能承担一定救助责任"</formula1>
    </dataValidation>
  </dataValidations>
  <printOptions horizontalCentered="1"/>
  <pageMargins left="0.708333333333333" right="0.708333333333333" top="0.393055555555556" bottom="0.354166666666667" header="0.196527777777778" footer="0.314583333333333"/>
  <pageSetup paperSize="8" scale="5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96"/>
  <sheetViews>
    <sheetView zoomScale="85" zoomScaleNormal="85" workbookViewId="0">
      <pane ySplit="5" topLeftCell="A75" activePane="bottomLeft" state="frozen"/>
      <selection/>
      <selection pane="bottomLeft" activeCell="B97" sqref="B97"/>
    </sheetView>
  </sheetViews>
  <sheetFormatPr defaultColWidth="9" defaultRowHeight="15"/>
  <cols>
    <col min="1" max="1" width="5.88333333333333" style="33" customWidth="1"/>
    <col min="2" max="2" width="32.3666666666667" style="34" customWidth="1"/>
    <col min="3" max="3" width="6.64166666666667" style="33" customWidth="1"/>
    <col min="4" max="4" width="13.9083333333333" style="33" customWidth="1"/>
    <col min="5" max="5" width="23.75" style="33" customWidth="1"/>
    <col min="6" max="6" width="19.25" style="35" customWidth="1"/>
    <col min="7" max="8" width="19.25" style="36" customWidth="1"/>
    <col min="9" max="9" width="21.25" style="36" customWidth="1"/>
    <col min="10" max="10" width="11.7333333333333" style="36" customWidth="1"/>
    <col min="11" max="11" width="14.7833333333333" style="36" customWidth="1"/>
    <col min="12" max="13" width="13.75" style="26"/>
    <col min="14" max="16384" width="9" style="26"/>
  </cols>
  <sheetData>
    <row r="1" s="26" customFormat="1" ht="20.25" spans="1:11">
      <c r="A1" s="37" t="s">
        <v>325</v>
      </c>
      <c r="B1" s="38"/>
      <c r="C1" s="33"/>
      <c r="D1" s="33"/>
      <c r="E1" s="33"/>
      <c r="F1" s="35"/>
      <c r="G1" s="36"/>
      <c r="H1" s="36"/>
      <c r="I1" s="36"/>
      <c r="J1" s="36"/>
      <c r="K1" s="36"/>
    </row>
    <row r="2" s="27" customFormat="1" ht="37" customHeight="1" spans="1:13">
      <c r="A2" s="39" t="s">
        <v>326</v>
      </c>
      <c r="B2" s="40"/>
      <c r="C2" s="39"/>
      <c r="D2" s="39"/>
      <c r="E2" s="39"/>
      <c r="F2" s="41"/>
      <c r="G2" s="41"/>
      <c r="H2" s="41"/>
      <c r="I2" s="41"/>
      <c r="J2" s="41"/>
      <c r="K2" s="41"/>
      <c r="L2" s="65"/>
      <c r="M2" s="65"/>
    </row>
    <row r="3" s="28" customFormat="1" ht="27" customHeight="1" spans="1:11">
      <c r="A3" s="42" t="s">
        <v>327</v>
      </c>
      <c r="B3" s="42"/>
      <c r="C3" s="42"/>
      <c r="D3" s="42"/>
      <c r="E3" s="42"/>
      <c r="F3" s="43"/>
      <c r="G3" s="43"/>
      <c r="H3" s="43"/>
      <c r="I3" s="43"/>
      <c r="J3" s="43"/>
      <c r="K3" s="43"/>
    </row>
    <row r="4" s="29" customFormat="1" ht="27" customHeight="1" spans="1:11">
      <c r="A4" s="44" t="s">
        <v>4</v>
      </c>
      <c r="B4" s="44" t="s">
        <v>5</v>
      </c>
      <c r="C4" s="44" t="s">
        <v>6</v>
      </c>
      <c r="D4" s="44" t="s">
        <v>328</v>
      </c>
      <c r="E4" s="44" t="s">
        <v>329</v>
      </c>
      <c r="F4" s="45" t="s">
        <v>330</v>
      </c>
      <c r="G4" s="45" t="s">
        <v>331</v>
      </c>
      <c r="H4" s="46" t="s">
        <v>332</v>
      </c>
      <c r="I4" s="46"/>
      <c r="J4" s="46" t="s">
        <v>333</v>
      </c>
      <c r="K4" s="46"/>
    </row>
    <row r="5" s="29" customFormat="1" ht="28" customHeight="1" spans="1:11">
      <c r="A5" s="44"/>
      <c r="B5" s="44"/>
      <c r="C5" s="44"/>
      <c r="D5" s="44"/>
      <c r="E5" s="44"/>
      <c r="F5" s="46"/>
      <c r="G5" s="46"/>
      <c r="H5" s="47" t="s">
        <v>334</v>
      </c>
      <c r="I5" s="47" t="s">
        <v>335</v>
      </c>
      <c r="J5" s="47" t="s">
        <v>334</v>
      </c>
      <c r="K5" s="47" t="s">
        <v>335</v>
      </c>
    </row>
    <row r="6" s="30" customFormat="1" ht="28" customHeight="1" spans="1:13">
      <c r="A6" s="48">
        <v>1</v>
      </c>
      <c r="B6" s="49" t="s">
        <v>336</v>
      </c>
      <c r="C6" s="50">
        <v>1</v>
      </c>
      <c r="D6" s="50" t="s">
        <v>337</v>
      </c>
      <c r="E6" s="51" t="s">
        <v>338</v>
      </c>
      <c r="F6" s="52">
        <f>+H6+J6</f>
        <v>43.052273</v>
      </c>
      <c r="G6" s="52">
        <v>0</v>
      </c>
      <c r="H6" s="52">
        <v>43.052273</v>
      </c>
      <c r="I6" s="52">
        <v>8.052273</v>
      </c>
      <c r="J6" s="52">
        <v>0</v>
      </c>
      <c r="K6" s="52">
        <v>0</v>
      </c>
      <c r="L6" s="66"/>
      <c r="M6" s="67"/>
    </row>
    <row r="7" s="30" customFormat="1" ht="28" customHeight="1" spans="1:13">
      <c r="A7" s="53"/>
      <c r="B7" s="54"/>
      <c r="C7" s="50"/>
      <c r="D7" s="50" t="s">
        <v>337</v>
      </c>
      <c r="E7" s="51" t="s">
        <v>339</v>
      </c>
      <c r="F7" s="52">
        <f t="shared" ref="F7:F38" si="0">+H7+J7</f>
        <v>2.848097407</v>
      </c>
      <c r="G7" s="52">
        <v>0</v>
      </c>
      <c r="H7" s="52">
        <f>(22059.09907+6421.875)/10000</f>
        <v>2.848097407</v>
      </c>
      <c r="I7" s="52">
        <v>2.85</v>
      </c>
      <c r="J7" s="52">
        <v>0</v>
      </c>
      <c r="K7" s="52">
        <v>0</v>
      </c>
      <c r="L7" s="67"/>
      <c r="M7" s="67"/>
    </row>
    <row r="8" s="30" customFormat="1" ht="28" customHeight="1" spans="1:13">
      <c r="A8" s="53"/>
      <c r="B8" s="54"/>
      <c r="C8" s="50"/>
      <c r="D8" s="50" t="s">
        <v>340</v>
      </c>
      <c r="E8" s="50" t="s">
        <v>172</v>
      </c>
      <c r="F8" s="52">
        <f t="shared" si="0"/>
        <v>64.918</v>
      </c>
      <c r="G8" s="52">
        <v>0</v>
      </c>
      <c r="H8" s="52">
        <f>50.98+10</f>
        <v>60.98</v>
      </c>
      <c r="I8" s="52">
        <f>50.98+10</f>
        <v>60.98</v>
      </c>
      <c r="J8" s="52">
        <v>3.938</v>
      </c>
      <c r="K8" s="52">
        <v>3.938</v>
      </c>
      <c r="L8" s="66"/>
      <c r="M8" s="67"/>
    </row>
    <row r="9" s="30" customFormat="1" ht="28" customHeight="1" spans="1:13">
      <c r="A9" s="53"/>
      <c r="B9" s="55"/>
      <c r="C9" s="50"/>
      <c r="D9" s="50" t="s">
        <v>252</v>
      </c>
      <c r="E9" s="51" t="s">
        <v>341</v>
      </c>
      <c r="F9" s="52">
        <f t="shared" si="0"/>
        <v>10.042882193</v>
      </c>
      <c r="G9" s="52">
        <v>0</v>
      </c>
      <c r="H9" s="52">
        <v>8.252882193</v>
      </c>
      <c r="I9" s="52">
        <v>8.252882193</v>
      </c>
      <c r="J9" s="52">
        <v>1.79</v>
      </c>
      <c r="K9" s="52">
        <v>1.79</v>
      </c>
      <c r="L9" s="67"/>
      <c r="M9" s="67"/>
    </row>
    <row r="10" s="30" customFormat="1" ht="28" customHeight="1" spans="1:12">
      <c r="A10" s="50">
        <v>2</v>
      </c>
      <c r="B10" s="49" t="s">
        <v>72</v>
      </c>
      <c r="C10" s="53">
        <v>2</v>
      </c>
      <c r="D10" s="50" t="s">
        <v>340</v>
      </c>
      <c r="E10" s="51" t="s">
        <v>172</v>
      </c>
      <c r="F10" s="52">
        <f t="shared" si="0"/>
        <v>0.56</v>
      </c>
      <c r="G10" s="52">
        <v>0</v>
      </c>
      <c r="H10" s="52">
        <v>0.54</v>
      </c>
      <c r="I10" s="52">
        <v>0.54</v>
      </c>
      <c r="J10" s="52">
        <v>0.02</v>
      </c>
      <c r="K10" s="52">
        <v>0</v>
      </c>
      <c r="L10" s="67"/>
    </row>
    <row r="11" s="30" customFormat="1" ht="28" customHeight="1" spans="1:12">
      <c r="A11" s="50"/>
      <c r="B11" s="55"/>
      <c r="C11" s="56"/>
      <c r="D11" s="50" t="s">
        <v>337</v>
      </c>
      <c r="E11" s="51" t="s">
        <v>339</v>
      </c>
      <c r="F11" s="52">
        <f t="shared" si="0"/>
        <v>2.94</v>
      </c>
      <c r="G11" s="52">
        <v>0.26242</v>
      </c>
      <c r="H11" s="52">
        <v>2.44</v>
      </c>
      <c r="I11" s="52">
        <v>0.6</v>
      </c>
      <c r="J11" s="52">
        <v>0.5</v>
      </c>
      <c r="K11" s="52">
        <v>0</v>
      </c>
      <c r="L11" s="66"/>
    </row>
    <row r="12" s="30" customFormat="1" ht="28" customHeight="1" spans="1:12">
      <c r="A12" s="50">
        <v>3</v>
      </c>
      <c r="B12" s="51" t="s">
        <v>342</v>
      </c>
      <c r="C12" s="50">
        <v>3</v>
      </c>
      <c r="D12" s="50" t="s">
        <v>252</v>
      </c>
      <c r="E12" s="51" t="s">
        <v>341</v>
      </c>
      <c r="F12" s="52">
        <f t="shared" si="0"/>
        <v>0.7</v>
      </c>
      <c r="G12" s="52">
        <v>0</v>
      </c>
      <c r="H12" s="52">
        <v>0.6</v>
      </c>
      <c r="I12" s="52">
        <v>0.4</v>
      </c>
      <c r="J12" s="52">
        <v>0.1</v>
      </c>
      <c r="K12" s="52">
        <v>0</v>
      </c>
      <c r="L12" s="66"/>
    </row>
    <row r="13" s="31" customFormat="1" ht="28" customHeight="1" spans="1:12">
      <c r="A13" s="53">
        <v>4</v>
      </c>
      <c r="B13" s="54" t="s">
        <v>90</v>
      </c>
      <c r="C13" s="53">
        <v>2</v>
      </c>
      <c r="D13" s="50" t="s">
        <v>337</v>
      </c>
      <c r="E13" s="50" t="s">
        <v>339</v>
      </c>
      <c r="F13" s="52">
        <f t="shared" si="0"/>
        <v>0.48</v>
      </c>
      <c r="G13" s="52">
        <v>0.13</v>
      </c>
      <c r="H13" s="52">
        <v>0.48</v>
      </c>
      <c r="I13" s="52">
        <v>0.1</v>
      </c>
      <c r="J13" s="52">
        <v>0</v>
      </c>
      <c r="K13" s="52">
        <v>0</v>
      </c>
      <c r="L13" s="66"/>
    </row>
    <row r="14" s="31" customFormat="1" ht="28" customHeight="1" spans="1:12">
      <c r="A14" s="53"/>
      <c r="B14" s="54"/>
      <c r="C14" s="53"/>
      <c r="D14" s="50" t="s">
        <v>340</v>
      </c>
      <c r="E14" s="50" t="s">
        <v>172</v>
      </c>
      <c r="F14" s="52">
        <f t="shared" si="0"/>
        <v>0.5</v>
      </c>
      <c r="G14" s="52">
        <v>0</v>
      </c>
      <c r="H14" s="52">
        <v>0.5</v>
      </c>
      <c r="I14" s="52">
        <v>0.5</v>
      </c>
      <c r="J14" s="52">
        <v>0</v>
      </c>
      <c r="K14" s="52">
        <v>0</v>
      </c>
      <c r="L14" s="66"/>
    </row>
    <row r="15" s="31" customFormat="1" ht="28" customHeight="1" spans="1:12">
      <c r="A15" s="53"/>
      <c r="B15" s="54"/>
      <c r="C15" s="53"/>
      <c r="D15" s="50" t="s">
        <v>337</v>
      </c>
      <c r="E15" s="51" t="s">
        <v>338</v>
      </c>
      <c r="F15" s="52">
        <f t="shared" si="0"/>
        <v>0.8</v>
      </c>
      <c r="G15" s="52">
        <v>0</v>
      </c>
      <c r="H15" s="52">
        <v>0.8</v>
      </c>
      <c r="I15" s="52">
        <v>0</v>
      </c>
      <c r="J15" s="52">
        <v>0</v>
      </c>
      <c r="K15" s="52">
        <v>0</v>
      </c>
      <c r="L15" s="66"/>
    </row>
    <row r="16" s="31" customFormat="1" ht="28" customHeight="1" spans="1:12">
      <c r="A16" s="57">
        <v>5</v>
      </c>
      <c r="B16" s="51" t="s">
        <v>95</v>
      </c>
      <c r="C16" s="57">
        <v>2</v>
      </c>
      <c r="D16" s="50" t="s">
        <v>252</v>
      </c>
      <c r="E16" s="51" t="s">
        <v>341</v>
      </c>
      <c r="F16" s="52">
        <f t="shared" si="0"/>
        <v>3.3400205216</v>
      </c>
      <c r="G16" s="52">
        <v>0</v>
      </c>
      <c r="H16" s="52">
        <v>3.3400205216</v>
      </c>
      <c r="I16" s="52">
        <v>3.3400205216</v>
      </c>
      <c r="J16" s="52">
        <v>0</v>
      </c>
      <c r="K16" s="52">
        <v>0</v>
      </c>
      <c r="L16" s="66"/>
    </row>
    <row r="17" s="31" customFormat="1" ht="34" customHeight="1" spans="1:12">
      <c r="A17" s="57"/>
      <c r="B17" s="51"/>
      <c r="C17" s="57"/>
      <c r="D17" s="50" t="s">
        <v>340</v>
      </c>
      <c r="E17" s="50" t="s">
        <v>172</v>
      </c>
      <c r="F17" s="52">
        <f t="shared" si="0"/>
        <v>2.6599794784</v>
      </c>
      <c r="G17" s="52">
        <v>0</v>
      </c>
      <c r="H17" s="52">
        <v>2.6599794784</v>
      </c>
      <c r="I17" s="52">
        <v>2.6599794784</v>
      </c>
      <c r="J17" s="52">
        <v>0</v>
      </c>
      <c r="K17" s="52">
        <v>0</v>
      </c>
      <c r="L17" s="68"/>
    </row>
    <row r="18" s="31" customFormat="1" ht="34" customHeight="1" spans="1:12">
      <c r="A18" s="57"/>
      <c r="B18" s="51"/>
      <c r="C18" s="57"/>
      <c r="D18" s="50" t="s">
        <v>337</v>
      </c>
      <c r="E18" s="50" t="s">
        <v>339</v>
      </c>
      <c r="F18" s="52">
        <f t="shared" si="0"/>
        <v>0.3117</v>
      </c>
      <c r="G18" s="52">
        <v>1.4572</v>
      </c>
      <c r="H18" s="52">
        <v>0.3117</v>
      </c>
      <c r="I18" s="52">
        <v>0</v>
      </c>
      <c r="J18" s="52">
        <v>0</v>
      </c>
      <c r="K18" s="52">
        <v>0</v>
      </c>
      <c r="L18" s="69" t="s">
        <v>343</v>
      </c>
    </row>
    <row r="19" s="26" customFormat="1" ht="28" customHeight="1" spans="1:12">
      <c r="A19" s="51">
        <v>6</v>
      </c>
      <c r="B19" s="51" t="s">
        <v>107</v>
      </c>
      <c r="C19" s="51">
        <v>3</v>
      </c>
      <c r="D19" s="51" t="s">
        <v>340</v>
      </c>
      <c r="E19" s="50" t="s">
        <v>172</v>
      </c>
      <c r="F19" s="52">
        <f t="shared" si="0"/>
        <v>1.2</v>
      </c>
      <c r="G19" s="52">
        <v>0</v>
      </c>
      <c r="H19" s="52">
        <v>0.75</v>
      </c>
      <c r="I19" s="52">
        <v>0.75</v>
      </c>
      <c r="J19" s="52">
        <v>0.45</v>
      </c>
      <c r="K19" s="52">
        <v>0.45</v>
      </c>
      <c r="L19" s="68"/>
    </row>
    <row r="20" s="26" customFormat="1" ht="28" customHeight="1" spans="1:12">
      <c r="A20" s="51"/>
      <c r="B20" s="51"/>
      <c r="C20" s="51"/>
      <c r="D20" s="51" t="s">
        <v>252</v>
      </c>
      <c r="E20" s="51" t="s">
        <v>341</v>
      </c>
      <c r="F20" s="52">
        <f t="shared" si="0"/>
        <v>0.15</v>
      </c>
      <c r="G20" s="52">
        <v>0</v>
      </c>
      <c r="H20" s="52">
        <v>0.15</v>
      </c>
      <c r="I20" s="52">
        <v>0.15</v>
      </c>
      <c r="J20" s="52">
        <v>0</v>
      </c>
      <c r="K20" s="52">
        <v>0</v>
      </c>
      <c r="L20" s="66"/>
    </row>
    <row r="21" s="26" customFormat="1" ht="28" customHeight="1" spans="1:12">
      <c r="A21" s="51"/>
      <c r="B21" s="51"/>
      <c r="C21" s="51"/>
      <c r="D21" s="51" t="s">
        <v>337</v>
      </c>
      <c r="E21" s="51" t="s">
        <v>339</v>
      </c>
      <c r="F21" s="52">
        <f t="shared" si="0"/>
        <v>0.2</v>
      </c>
      <c r="G21" s="52">
        <v>0</v>
      </c>
      <c r="H21" s="52">
        <v>0.2</v>
      </c>
      <c r="I21" s="52">
        <v>0.2</v>
      </c>
      <c r="J21" s="52">
        <v>0</v>
      </c>
      <c r="K21" s="52">
        <v>0</v>
      </c>
      <c r="L21" s="66"/>
    </row>
    <row r="22" s="31" customFormat="1" ht="28" customHeight="1" spans="1:12">
      <c r="A22" s="48">
        <v>7</v>
      </c>
      <c r="B22" s="58" t="s">
        <v>344</v>
      </c>
      <c r="C22" s="48">
        <v>2</v>
      </c>
      <c r="D22" s="48" t="s">
        <v>252</v>
      </c>
      <c r="E22" s="49" t="s">
        <v>341</v>
      </c>
      <c r="F22" s="52">
        <f t="shared" si="0"/>
        <v>0.5</v>
      </c>
      <c r="G22" s="52">
        <v>0.2</v>
      </c>
      <c r="H22" s="52">
        <v>0.3</v>
      </c>
      <c r="I22" s="52">
        <v>0.3</v>
      </c>
      <c r="J22" s="52">
        <v>0.2</v>
      </c>
      <c r="K22" s="52">
        <v>0.2</v>
      </c>
      <c r="L22" s="66"/>
    </row>
    <row r="23" s="31" customFormat="1" ht="28" customHeight="1" spans="1:12">
      <c r="A23" s="56"/>
      <c r="B23" s="59"/>
      <c r="C23" s="56"/>
      <c r="D23" s="50" t="s">
        <v>340</v>
      </c>
      <c r="E23" s="50" t="s">
        <v>172</v>
      </c>
      <c r="F23" s="52">
        <f t="shared" si="0"/>
        <v>0.2</v>
      </c>
      <c r="G23" s="60">
        <v>0</v>
      </c>
      <c r="H23" s="52">
        <v>0.2</v>
      </c>
      <c r="I23" s="52">
        <v>0.2</v>
      </c>
      <c r="J23" s="52">
        <v>0</v>
      </c>
      <c r="K23" s="52">
        <v>0</v>
      </c>
      <c r="L23" s="66"/>
    </row>
    <row r="24" s="31" customFormat="1" ht="28" customHeight="1" spans="1:12">
      <c r="A24" s="48">
        <v>8</v>
      </c>
      <c r="B24" s="49" t="s">
        <v>126</v>
      </c>
      <c r="C24" s="48">
        <v>2</v>
      </c>
      <c r="D24" s="50" t="s">
        <v>340</v>
      </c>
      <c r="E24" s="50" t="s">
        <v>172</v>
      </c>
      <c r="F24" s="52">
        <f t="shared" si="0"/>
        <v>0.7</v>
      </c>
      <c r="G24" s="52">
        <v>0</v>
      </c>
      <c r="H24" s="52">
        <v>0.4</v>
      </c>
      <c r="I24" s="52">
        <v>0.4</v>
      </c>
      <c r="J24" s="52">
        <v>0.3</v>
      </c>
      <c r="K24" s="52">
        <v>0.3</v>
      </c>
      <c r="L24" s="66"/>
    </row>
    <row r="25" s="31" customFormat="1" ht="28" customHeight="1" spans="1:12">
      <c r="A25" s="53"/>
      <c r="B25" s="54"/>
      <c r="C25" s="53"/>
      <c r="D25" s="50" t="s">
        <v>252</v>
      </c>
      <c r="E25" s="50" t="s">
        <v>341</v>
      </c>
      <c r="F25" s="52">
        <f t="shared" si="0"/>
        <v>0.19</v>
      </c>
      <c r="G25" s="52">
        <v>0</v>
      </c>
      <c r="H25" s="52">
        <v>0.19</v>
      </c>
      <c r="I25" s="52">
        <v>0.19</v>
      </c>
      <c r="J25" s="52">
        <v>0</v>
      </c>
      <c r="K25" s="52">
        <v>0</v>
      </c>
      <c r="L25" s="66"/>
    </row>
    <row r="26" s="31" customFormat="1" ht="28" customHeight="1" spans="1:12">
      <c r="A26" s="56"/>
      <c r="B26" s="55"/>
      <c r="C26" s="56"/>
      <c r="D26" s="50" t="s">
        <v>337</v>
      </c>
      <c r="E26" s="51" t="s">
        <v>339</v>
      </c>
      <c r="F26" s="52">
        <f t="shared" si="0"/>
        <v>0.06</v>
      </c>
      <c r="G26" s="52">
        <v>0</v>
      </c>
      <c r="H26" s="52">
        <v>0.06</v>
      </c>
      <c r="I26" s="52">
        <v>0.06</v>
      </c>
      <c r="J26" s="52">
        <v>0</v>
      </c>
      <c r="K26" s="52">
        <v>0</v>
      </c>
      <c r="L26" s="66"/>
    </row>
    <row r="27" s="31" customFormat="1" ht="28" customHeight="1" spans="1:12">
      <c r="A27" s="48">
        <v>9</v>
      </c>
      <c r="B27" s="49" t="s">
        <v>137</v>
      </c>
      <c r="C27" s="48">
        <v>3</v>
      </c>
      <c r="D27" s="50" t="s">
        <v>252</v>
      </c>
      <c r="E27" s="50" t="s">
        <v>341</v>
      </c>
      <c r="F27" s="52">
        <f t="shared" si="0"/>
        <v>1.1</v>
      </c>
      <c r="G27" s="52">
        <v>0</v>
      </c>
      <c r="H27" s="52">
        <v>0.9</v>
      </c>
      <c r="I27" s="52">
        <v>0.15</v>
      </c>
      <c r="J27" s="52">
        <v>0.2</v>
      </c>
      <c r="K27" s="52">
        <v>0</v>
      </c>
      <c r="L27" s="66"/>
    </row>
    <row r="28" s="31" customFormat="1" ht="28" customHeight="1" spans="1:12">
      <c r="A28" s="53"/>
      <c r="B28" s="54"/>
      <c r="C28" s="53"/>
      <c r="D28" s="50" t="s">
        <v>340</v>
      </c>
      <c r="E28" s="50" t="s">
        <v>172</v>
      </c>
      <c r="F28" s="52">
        <f t="shared" si="0"/>
        <v>0.1</v>
      </c>
      <c r="G28" s="52">
        <v>0</v>
      </c>
      <c r="H28" s="52">
        <v>0.1</v>
      </c>
      <c r="I28" s="52">
        <v>0.1</v>
      </c>
      <c r="J28" s="52">
        <v>0</v>
      </c>
      <c r="K28" s="52">
        <v>0</v>
      </c>
      <c r="L28" s="66"/>
    </row>
    <row r="29" s="31" customFormat="1" ht="28" customHeight="1" spans="1:12">
      <c r="A29" s="53">
        <v>10</v>
      </c>
      <c r="B29" s="54" t="s">
        <v>161</v>
      </c>
      <c r="C29" s="53">
        <v>2</v>
      </c>
      <c r="D29" s="50" t="s">
        <v>337</v>
      </c>
      <c r="E29" s="51" t="s">
        <v>339</v>
      </c>
      <c r="F29" s="52">
        <f t="shared" si="0"/>
        <v>0.37</v>
      </c>
      <c r="G29" s="52">
        <v>0.22</v>
      </c>
      <c r="H29" s="52">
        <v>0.37</v>
      </c>
      <c r="I29" s="52">
        <v>0</v>
      </c>
      <c r="J29" s="52">
        <v>0</v>
      </c>
      <c r="K29" s="52">
        <v>0</v>
      </c>
      <c r="L29" s="66"/>
    </row>
    <row r="30" s="31" customFormat="1" ht="28" customHeight="1" spans="1:12">
      <c r="A30" s="53"/>
      <c r="B30" s="54"/>
      <c r="C30" s="53"/>
      <c r="D30" s="50" t="s">
        <v>252</v>
      </c>
      <c r="E30" s="50" t="s">
        <v>341</v>
      </c>
      <c r="F30" s="52">
        <f t="shared" si="0"/>
        <v>0.4</v>
      </c>
      <c r="G30" s="52">
        <v>0</v>
      </c>
      <c r="H30" s="52">
        <v>0.4</v>
      </c>
      <c r="I30" s="52">
        <v>0.4</v>
      </c>
      <c r="J30" s="52">
        <v>0</v>
      </c>
      <c r="K30" s="52">
        <v>0</v>
      </c>
      <c r="L30" s="66"/>
    </row>
    <row r="31" s="31" customFormat="1" ht="28" customHeight="1" spans="1:12">
      <c r="A31" s="56"/>
      <c r="B31" s="55"/>
      <c r="C31" s="56"/>
      <c r="D31" s="50" t="s">
        <v>340</v>
      </c>
      <c r="E31" s="50" t="s">
        <v>172</v>
      </c>
      <c r="F31" s="52">
        <f t="shared" si="0"/>
        <v>1</v>
      </c>
      <c r="G31" s="52">
        <v>0</v>
      </c>
      <c r="H31" s="52">
        <v>0.6</v>
      </c>
      <c r="I31" s="52">
        <v>0.6</v>
      </c>
      <c r="J31" s="52">
        <v>0.4</v>
      </c>
      <c r="K31" s="52">
        <v>0.4</v>
      </c>
      <c r="L31" s="66"/>
    </row>
    <row r="32" s="31" customFormat="1" ht="28" customHeight="1" spans="1:12">
      <c r="A32" s="53">
        <v>11</v>
      </c>
      <c r="B32" s="54" t="s">
        <v>167</v>
      </c>
      <c r="C32" s="53">
        <v>3</v>
      </c>
      <c r="D32" s="50" t="s">
        <v>337</v>
      </c>
      <c r="E32" s="50" t="s">
        <v>339</v>
      </c>
      <c r="F32" s="52">
        <f t="shared" si="0"/>
        <v>0.2</v>
      </c>
      <c r="G32" s="52">
        <v>0.92</v>
      </c>
      <c r="H32" s="52">
        <v>0.2</v>
      </c>
      <c r="I32" s="52">
        <v>0</v>
      </c>
      <c r="J32" s="52">
        <v>0</v>
      </c>
      <c r="K32" s="52">
        <v>0</v>
      </c>
      <c r="L32" s="66"/>
    </row>
    <row r="33" s="31" customFormat="1" ht="28" customHeight="1" spans="1:12">
      <c r="A33" s="48">
        <v>12</v>
      </c>
      <c r="B33" s="49" t="s">
        <v>170</v>
      </c>
      <c r="C33" s="48">
        <v>3</v>
      </c>
      <c r="D33" s="50" t="s">
        <v>340</v>
      </c>
      <c r="E33" s="50" t="s">
        <v>172</v>
      </c>
      <c r="F33" s="52">
        <f t="shared" si="0"/>
        <v>0.54</v>
      </c>
      <c r="G33" s="52">
        <v>0</v>
      </c>
      <c r="H33" s="52">
        <v>0.44</v>
      </c>
      <c r="I33" s="52">
        <v>0.44</v>
      </c>
      <c r="J33" s="52">
        <v>0.1</v>
      </c>
      <c r="K33" s="52">
        <v>0.1</v>
      </c>
      <c r="L33" s="66" t="s">
        <v>345</v>
      </c>
    </row>
    <row r="34" s="31" customFormat="1" ht="28" customHeight="1" spans="1:12">
      <c r="A34" s="56"/>
      <c r="B34" s="55"/>
      <c r="C34" s="56"/>
      <c r="D34" s="50" t="s">
        <v>252</v>
      </c>
      <c r="E34" s="50" t="s">
        <v>341</v>
      </c>
      <c r="F34" s="52">
        <f t="shared" si="0"/>
        <v>0.16</v>
      </c>
      <c r="G34" s="52">
        <v>0</v>
      </c>
      <c r="H34" s="52">
        <v>0.16</v>
      </c>
      <c r="I34" s="52">
        <v>0.16</v>
      </c>
      <c r="J34" s="52">
        <v>0</v>
      </c>
      <c r="K34" s="52">
        <v>0</v>
      </c>
      <c r="L34" s="66"/>
    </row>
    <row r="35" s="31" customFormat="1" ht="28" customHeight="1" spans="1:12">
      <c r="A35" s="53">
        <v>13</v>
      </c>
      <c r="B35" s="54" t="s">
        <v>178</v>
      </c>
      <c r="C35" s="53">
        <v>3</v>
      </c>
      <c r="D35" s="50" t="s">
        <v>252</v>
      </c>
      <c r="E35" s="50" t="s">
        <v>341</v>
      </c>
      <c r="F35" s="52">
        <f t="shared" si="0"/>
        <v>0.09</v>
      </c>
      <c r="G35" s="52">
        <v>0</v>
      </c>
      <c r="H35" s="52">
        <v>0.09</v>
      </c>
      <c r="I35" s="52">
        <v>0.09</v>
      </c>
      <c r="J35" s="52">
        <v>0</v>
      </c>
      <c r="K35" s="52">
        <v>0</v>
      </c>
      <c r="L35" s="66"/>
    </row>
    <row r="36" s="31" customFormat="1" ht="31" customHeight="1" spans="1:12">
      <c r="A36" s="56"/>
      <c r="B36" s="55"/>
      <c r="C36" s="56"/>
      <c r="D36" s="50" t="s">
        <v>340</v>
      </c>
      <c r="E36" s="50" t="s">
        <v>172</v>
      </c>
      <c r="F36" s="52">
        <f t="shared" si="0"/>
        <v>0.188</v>
      </c>
      <c r="G36" s="52">
        <v>0</v>
      </c>
      <c r="H36" s="52">
        <v>0.1</v>
      </c>
      <c r="I36" s="52">
        <v>0.1</v>
      </c>
      <c r="J36" s="52">
        <v>0.088</v>
      </c>
      <c r="K36" s="52">
        <v>0.088</v>
      </c>
      <c r="L36" s="66"/>
    </row>
    <row r="37" s="31" customFormat="1" ht="24" customHeight="1" spans="1:12">
      <c r="A37" s="53">
        <v>14</v>
      </c>
      <c r="B37" s="54" t="s">
        <v>182</v>
      </c>
      <c r="C37" s="53">
        <v>3</v>
      </c>
      <c r="D37" s="50" t="s">
        <v>252</v>
      </c>
      <c r="E37" s="50" t="s">
        <v>341</v>
      </c>
      <c r="F37" s="52">
        <f t="shared" si="0"/>
        <v>1</v>
      </c>
      <c r="G37" s="52">
        <v>0</v>
      </c>
      <c r="H37" s="52">
        <v>0.5</v>
      </c>
      <c r="I37" s="52">
        <v>0.5</v>
      </c>
      <c r="J37" s="52">
        <v>0.5</v>
      </c>
      <c r="K37" s="52">
        <v>0.5</v>
      </c>
      <c r="L37" s="66"/>
    </row>
    <row r="38" s="31" customFormat="1" ht="28" customHeight="1" spans="1:12">
      <c r="A38" s="53"/>
      <c r="B38" s="54"/>
      <c r="C38" s="53"/>
      <c r="D38" s="50" t="s">
        <v>340</v>
      </c>
      <c r="E38" s="51" t="s">
        <v>172</v>
      </c>
      <c r="F38" s="52">
        <f t="shared" si="0"/>
        <v>3.5</v>
      </c>
      <c r="G38" s="52">
        <v>0</v>
      </c>
      <c r="H38" s="52">
        <v>2.5</v>
      </c>
      <c r="I38" s="52">
        <v>2.5</v>
      </c>
      <c r="J38" s="52">
        <v>1</v>
      </c>
      <c r="K38" s="52">
        <v>1</v>
      </c>
      <c r="L38" s="66"/>
    </row>
    <row r="39" s="31" customFormat="1" ht="28" customHeight="1" spans="1:12">
      <c r="A39" s="53"/>
      <c r="B39" s="54"/>
      <c r="C39" s="53"/>
      <c r="D39" s="50" t="s">
        <v>337</v>
      </c>
      <c r="E39" s="51" t="s">
        <v>339</v>
      </c>
      <c r="F39" s="52">
        <f t="shared" ref="F39:F70" si="1">+H39+J39</f>
        <v>0.95</v>
      </c>
      <c r="G39" s="52">
        <v>0</v>
      </c>
      <c r="H39" s="52">
        <v>0.95</v>
      </c>
      <c r="I39" s="52">
        <v>0</v>
      </c>
      <c r="J39" s="52">
        <v>0</v>
      </c>
      <c r="K39" s="52">
        <v>0</v>
      </c>
      <c r="L39" s="66"/>
    </row>
    <row r="40" s="31" customFormat="1" ht="28" customHeight="1" spans="1:12">
      <c r="A40" s="50">
        <v>15</v>
      </c>
      <c r="B40" s="51" t="s">
        <v>189</v>
      </c>
      <c r="C40" s="50">
        <v>2</v>
      </c>
      <c r="D40" s="50" t="s">
        <v>252</v>
      </c>
      <c r="E40" s="50" t="s">
        <v>341</v>
      </c>
      <c r="F40" s="52">
        <f t="shared" si="1"/>
        <v>0.89</v>
      </c>
      <c r="G40" s="52">
        <v>0</v>
      </c>
      <c r="H40" s="52">
        <v>0.89</v>
      </c>
      <c r="I40" s="52">
        <v>0.89</v>
      </c>
      <c r="J40" s="52">
        <v>0</v>
      </c>
      <c r="K40" s="52">
        <v>0</v>
      </c>
      <c r="L40" s="66"/>
    </row>
    <row r="41" s="32" customFormat="1" ht="28" customHeight="1" spans="1:12">
      <c r="A41" s="50"/>
      <c r="B41" s="51"/>
      <c r="C41" s="50"/>
      <c r="D41" s="50" t="s">
        <v>340</v>
      </c>
      <c r="E41" s="50" t="s">
        <v>172</v>
      </c>
      <c r="F41" s="52">
        <f t="shared" si="1"/>
        <v>2.835</v>
      </c>
      <c r="G41" s="52">
        <v>0</v>
      </c>
      <c r="H41" s="52">
        <v>2.015</v>
      </c>
      <c r="I41" s="52">
        <v>2.015</v>
      </c>
      <c r="J41" s="52">
        <v>0.82</v>
      </c>
      <c r="K41" s="52">
        <v>0.82</v>
      </c>
      <c r="L41" s="66"/>
    </row>
    <row r="42" s="31" customFormat="1" ht="28" customHeight="1" spans="1:12">
      <c r="A42" s="48">
        <v>16</v>
      </c>
      <c r="B42" s="49" t="s">
        <v>211</v>
      </c>
      <c r="C42" s="48">
        <v>2</v>
      </c>
      <c r="D42" s="50" t="s">
        <v>340</v>
      </c>
      <c r="E42" s="50" t="s">
        <v>172</v>
      </c>
      <c r="F42" s="52">
        <f t="shared" si="1"/>
        <v>5.07522</v>
      </c>
      <c r="G42" s="61">
        <v>0</v>
      </c>
      <c r="H42" s="61">
        <v>3.42522</v>
      </c>
      <c r="I42" s="61">
        <v>3.42522</v>
      </c>
      <c r="J42" s="61">
        <v>1.65</v>
      </c>
      <c r="K42" s="61">
        <v>1.65</v>
      </c>
      <c r="L42" s="66"/>
    </row>
    <row r="43" s="31" customFormat="1" ht="28" customHeight="1" spans="1:12">
      <c r="A43" s="53"/>
      <c r="B43" s="54"/>
      <c r="C43" s="53"/>
      <c r="D43" s="50" t="s">
        <v>252</v>
      </c>
      <c r="E43" s="50" t="s">
        <v>341</v>
      </c>
      <c r="F43" s="52">
        <f t="shared" si="1"/>
        <v>0.38</v>
      </c>
      <c r="G43" s="61">
        <v>0</v>
      </c>
      <c r="H43" s="61">
        <v>0.38</v>
      </c>
      <c r="I43" s="61">
        <v>0.38</v>
      </c>
      <c r="J43" s="61">
        <v>0</v>
      </c>
      <c r="K43" s="61">
        <v>0</v>
      </c>
      <c r="L43" s="66"/>
    </row>
    <row r="44" s="31" customFormat="1" ht="28" customHeight="1" spans="1:12">
      <c r="A44" s="53"/>
      <c r="B44" s="54"/>
      <c r="C44" s="53"/>
      <c r="D44" s="50" t="s">
        <v>337</v>
      </c>
      <c r="E44" s="50" t="s">
        <v>339</v>
      </c>
      <c r="F44" s="52">
        <f t="shared" si="1"/>
        <v>0.09</v>
      </c>
      <c r="G44" s="52">
        <v>0</v>
      </c>
      <c r="H44" s="52">
        <v>0.09</v>
      </c>
      <c r="I44" s="52">
        <v>0</v>
      </c>
      <c r="J44" s="52">
        <v>0</v>
      </c>
      <c r="K44" s="52"/>
      <c r="L44" s="66"/>
    </row>
    <row r="45" s="31" customFormat="1" ht="28" customHeight="1" spans="1:12">
      <c r="A45" s="48">
        <v>17</v>
      </c>
      <c r="B45" s="49" t="s">
        <v>224</v>
      </c>
      <c r="C45" s="48">
        <v>2</v>
      </c>
      <c r="D45" s="50" t="s">
        <v>340</v>
      </c>
      <c r="E45" s="51" t="s">
        <v>172</v>
      </c>
      <c r="F45" s="52">
        <f t="shared" si="1"/>
        <v>0.8</v>
      </c>
      <c r="G45" s="52">
        <v>0</v>
      </c>
      <c r="H45" s="52">
        <v>0.6</v>
      </c>
      <c r="I45" s="52">
        <v>0.6</v>
      </c>
      <c r="J45" s="52">
        <v>0.2</v>
      </c>
      <c r="K45" s="52">
        <v>0</v>
      </c>
      <c r="L45" s="66"/>
    </row>
    <row r="46" s="31" customFormat="1" ht="28" customHeight="1" spans="1:12">
      <c r="A46" s="48">
        <v>18</v>
      </c>
      <c r="B46" s="49" t="s">
        <v>227</v>
      </c>
      <c r="C46" s="48">
        <v>2</v>
      </c>
      <c r="D46" s="50" t="s">
        <v>340</v>
      </c>
      <c r="E46" s="51" t="s">
        <v>172</v>
      </c>
      <c r="F46" s="52">
        <f t="shared" si="1"/>
        <v>2.98</v>
      </c>
      <c r="G46" s="52">
        <v>0</v>
      </c>
      <c r="H46" s="52">
        <v>2.18</v>
      </c>
      <c r="I46" s="52">
        <v>1.85</v>
      </c>
      <c r="J46" s="52">
        <v>0.8</v>
      </c>
      <c r="K46" s="52">
        <v>0</v>
      </c>
      <c r="L46" s="66"/>
    </row>
    <row r="47" s="31" customFormat="1" ht="28" customHeight="1" spans="1:12">
      <c r="A47" s="53"/>
      <c r="B47" s="54"/>
      <c r="C47" s="53"/>
      <c r="D47" s="50" t="s">
        <v>252</v>
      </c>
      <c r="E47" s="51" t="s">
        <v>341</v>
      </c>
      <c r="F47" s="52">
        <f t="shared" si="1"/>
        <v>0.93</v>
      </c>
      <c r="G47" s="52">
        <v>0</v>
      </c>
      <c r="H47" s="52">
        <v>0.93</v>
      </c>
      <c r="I47" s="52">
        <v>0.33</v>
      </c>
      <c r="J47" s="52">
        <v>0</v>
      </c>
      <c r="K47" s="52">
        <v>0</v>
      </c>
      <c r="L47" s="66"/>
    </row>
    <row r="48" s="31" customFormat="1" ht="28" customHeight="1" spans="1:12">
      <c r="A48" s="53"/>
      <c r="B48" s="54"/>
      <c r="C48" s="53"/>
      <c r="D48" s="50" t="s">
        <v>337</v>
      </c>
      <c r="E48" s="51" t="s">
        <v>339</v>
      </c>
      <c r="F48" s="52">
        <f t="shared" si="1"/>
        <v>0.4</v>
      </c>
      <c r="G48" s="52">
        <v>0</v>
      </c>
      <c r="H48" s="52">
        <v>0.4</v>
      </c>
      <c r="I48" s="52">
        <v>0</v>
      </c>
      <c r="J48" s="52">
        <v>0</v>
      </c>
      <c r="K48" s="52">
        <v>0</v>
      </c>
      <c r="L48" s="66"/>
    </row>
    <row r="49" s="31" customFormat="1" ht="28" customHeight="1" spans="1:12">
      <c r="A49" s="48">
        <v>19</v>
      </c>
      <c r="B49" s="49" t="s">
        <v>245</v>
      </c>
      <c r="C49" s="48">
        <v>2</v>
      </c>
      <c r="D49" s="50" t="s">
        <v>252</v>
      </c>
      <c r="E49" s="51" t="s">
        <v>341</v>
      </c>
      <c r="F49" s="52">
        <f t="shared" si="1"/>
        <v>0.12</v>
      </c>
      <c r="G49" s="52">
        <v>0</v>
      </c>
      <c r="H49" s="52">
        <v>0.12</v>
      </c>
      <c r="I49" s="52">
        <f>0.45-0.33</f>
        <v>0.12</v>
      </c>
      <c r="J49" s="52">
        <v>0</v>
      </c>
      <c r="K49" s="52">
        <v>0</v>
      </c>
      <c r="L49" s="66"/>
    </row>
    <row r="50" s="31" customFormat="1" ht="28" customHeight="1" spans="1:12">
      <c r="A50" s="53"/>
      <c r="B50" s="54"/>
      <c r="C50" s="53"/>
      <c r="D50" s="50" t="s">
        <v>340</v>
      </c>
      <c r="E50" s="51" t="s">
        <v>172</v>
      </c>
      <c r="F50" s="52">
        <f t="shared" si="1"/>
        <v>0.33</v>
      </c>
      <c r="G50" s="52">
        <v>0</v>
      </c>
      <c r="H50" s="52">
        <v>0.33</v>
      </c>
      <c r="I50" s="52">
        <v>0.33</v>
      </c>
      <c r="J50" s="52">
        <v>0</v>
      </c>
      <c r="K50" s="52">
        <v>0</v>
      </c>
      <c r="L50" s="66"/>
    </row>
    <row r="51" s="31" customFormat="1" ht="28" customHeight="1" spans="1:12">
      <c r="A51" s="56"/>
      <c r="B51" s="55"/>
      <c r="C51" s="56"/>
      <c r="D51" s="50" t="s">
        <v>337</v>
      </c>
      <c r="E51" s="50" t="s">
        <v>338</v>
      </c>
      <c r="F51" s="52">
        <f t="shared" si="1"/>
        <v>0.15</v>
      </c>
      <c r="G51" s="52">
        <v>0</v>
      </c>
      <c r="H51" s="52">
        <v>0.15</v>
      </c>
      <c r="I51" s="52">
        <v>0.15</v>
      </c>
      <c r="J51" s="52">
        <v>0</v>
      </c>
      <c r="K51" s="52">
        <v>0</v>
      </c>
      <c r="L51" s="66"/>
    </row>
    <row r="52" s="31" customFormat="1" ht="28" customHeight="1" spans="1:12">
      <c r="A52" s="50">
        <v>20</v>
      </c>
      <c r="B52" s="51" t="s">
        <v>346</v>
      </c>
      <c r="C52" s="50">
        <v>3</v>
      </c>
      <c r="D52" s="50" t="s">
        <v>337</v>
      </c>
      <c r="E52" s="50" t="s">
        <v>339</v>
      </c>
      <c r="F52" s="52">
        <f t="shared" si="1"/>
        <v>0.35</v>
      </c>
      <c r="G52" s="52">
        <v>0</v>
      </c>
      <c r="H52" s="52">
        <v>0.35</v>
      </c>
      <c r="I52" s="52">
        <v>0.25</v>
      </c>
      <c r="J52" s="52">
        <v>0</v>
      </c>
      <c r="K52" s="52">
        <v>0</v>
      </c>
      <c r="L52" s="66"/>
    </row>
    <row r="53" s="31" customFormat="1" ht="28" customHeight="1" spans="1:12">
      <c r="A53" s="50">
        <v>21</v>
      </c>
      <c r="B53" s="51" t="s">
        <v>251</v>
      </c>
      <c r="C53" s="50">
        <v>2</v>
      </c>
      <c r="D53" s="50" t="s">
        <v>340</v>
      </c>
      <c r="E53" s="51" t="s">
        <v>172</v>
      </c>
      <c r="F53" s="52">
        <f t="shared" si="1"/>
        <v>0.1</v>
      </c>
      <c r="G53" s="52">
        <v>0</v>
      </c>
      <c r="H53" s="52">
        <v>0.1</v>
      </c>
      <c r="I53" s="52">
        <v>0.1</v>
      </c>
      <c r="J53" s="52">
        <v>0</v>
      </c>
      <c r="K53" s="52">
        <v>0</v>
      </c>
      <c r="L53" s="66"/>
    </row>
    <row r="54" s="31" customFormat="1" ht="28" customHeight="1" spans="1:12">
      <c r="A54" s="48">
        <v>22</v>
      </c>
      <c r="B54" s="49" t="s">
        <v>255</v>
      </c>
      <c r="C54" s="48">
        <v>2</v>
      </c>
      <c r="D54" s="50" t="s">
        <v>340</v>
      </c>
      <c r="E54" s="51" t="s">
        <v>172</v>
      </c>
      <c r="F54" s="52">
        <f t="shared" si="1"/>
        <v>12.8925</v>
      </c>
      <c r="G54" s="52">
        <v>0</v>
      </c>
      <c r="H54" s="52">
        <v>10.79</v>
      </c>
      <c r="I54" s="52">
        <v>6.41</v>
      </c>
      <c r="J54" s="52">
        <f>K54</f>
        <v>2.1025</v>
      </c>
      <c r="K54" s="52">
        <f>21025/10000</f>
        <v>2.1025</v>
      </c>
      <c r="L54" s="66" t="s">
        <v>347</v>
      </c>
    </row>
    <row r="55" s="31" customFormat="1" ht="28" customHeight="1" spans="1:12">
      <c r="A55" s="53"/>
      <c r="B55" s="54"/>
      <c r="C55" s="53"/>
      <c r="D55" s="50" t="s">
        <v>252</v>
      </c>
      <c r="E55" s="51" t="s">
        <v>341</v>
      </c>
      <c r="F55" s="52">
        <f t="shared" si="1"/>
        <v>2.77</v>
      </c>
      <c r="G55" s="52">
        <v>0</v>
      </c>
      <c r="H55" s="52">
        <v>2.77</v>
      </c>
      <c r="I55" s="52">
        <v>2.77</v>
      </c>
      <c r="J55" s="52">
        <v>0</v>
      </c>
      <c r="K55" s="52">
        <v>0</v>
      </c>
      <c r="L55" s="66" t="s">
        <v>348</v>
      </c>
    </row>
    <row r="56" s="31" customFormat="1" ht="28" customHeight="1" spans="1:12">
      <c r="A56" s="53"/>
      <c r="B56" s="54"/>
      <c r="C56" s="53"/>
      <c r="D56" s="50" t="s">
        <v>337</v>
      </c>
      <c r="E56" s="51" t="s">
        <v>339</v>
      </c>
      <c r="F56" s="52">
        <f t="shared" si="1"/>
        <v>0.4</v>
      </c>
      <c r="G56" s="52">
        <f>0.43</f>
        <v>0.43</v>
      </c>
      <c r="H56" s="52">
        <v>0.4</v>
      </c>
      <c r="I56" s="52">
        <v>0</v>
      </c>
      <c r="J56" s="52">
        <v>0</v>
      </c>
      <c r="K56" s="52">
        <v>0</v>
      </c>
      <c r="L56" s="66" t="s">
        <v>349</v>
      </c>
    </row>
    <row r="57" s="31" customFormat="1" ht="28" customHeight="1" spans="1:12">
      <c r="A57" s="56"/>
      <c r="B57" s="55"/>
      <c r="C57" s="56"/>
      <c r="D57" s="50" t="s">
        <v>337</v>
      </c>
      <c r="E57" s="51" t="s">
        <v>339</v>
      </c>
      <c r="F57" s="52">
        <f t="shared" si="1"/>
        <v>1.05</v>
      </c>
      <c r="G57" s="52">
        <v>0</v>
      </c>
      <c r="H57" s="52">
        <v>0.9</v>
      </c>
      <c r="I57" s="52">
        <v>0.25</v>
      </c>
      <c r="J57" s="52">
        <v>0.15</v>
      </c>
      <c r="K57" s="52">
        <v>0.15</v>
      </c>
      <c r="L57" s="66" t="s">
        <v>350</v>
      </c>
    </row>
    <row r="58" s="31" customFormat="1" ht="31" customHeight="1" spans="1:12">
      <c r="A58" s="50">
        <v>23</v>
      </c>
      <c r="B58" s="51" t="s">
        <v>269</v>
      </c>
      <c r="C58" s="50">
        <v>3</v>
      </c>
      <c r="D58" s="50" t="s">
        <v>252</v>
      </c>
      <c r="E58" s="51" t="s">
        <v>341</v>
      </c>
      <c r="F58" s="52">
        <f t="shared" si="1"/>
        <v>0.15</v>
      </c>
      <c r="G58" s="52"/>
      <c r="H58" s="52">
        <v>0.15</v>
      </c>
      <c r="I58" s="52">
        <v>0.15</v>
      </c>
      <c r="J58" s="52">
        <v>0</v>
      </c>
      <c r="K58" s="52">
        <v>0</v>
      </c>
      <c r="L58" s="66"/>
    </row>
    <row r="59" s="31" customFormat="1" ht="34" customHeight="1" spans="1:12">
      <c r="A59" s="48">
        <v>24</v>
      </c>
      <c r="B59" s="62" t="s">
        <v>274</v>
      </c>
      <c r="C59" s="48">
        <v>3</v>
      </c>
      <c r="D59" s="51" t="s">
        <v>340</v>
      </c>
      <c r="E59" s="50" t="s">
        <v>172</v>
      </c>
      <c r="F59" s="52">
        <f t="shared" si="1"/>
        <v>0.6</v>
      </c>
      <c r="G59" s="52">
        <v>0</v>
      </c>
      <c r="H59" s="52">
        <v>0.6</v>
      </c>
      <c r="I59" s="52">
        <v>0.6</v>
      </c>
      <c r="J59" s="52">
        <v>0</v>
      </c>
      <c r="K59" s="52">
        <v>0</v>
      </c>
      <c r="L59" s="66"/>
    </row>
    <row r="60" s="31" customFormat="1" ht="41" customHeight="1" spans="1:12">
      <c r="A60" s="53"/>
      <c r="B60" s="63"/>
      <c r="C60" s="53"/>
      <c r="D60" s="51" t="s">
        <v>252</v>
      </c>
      <c r="E60" s="51" t="s">
        <v>341</v>
      </c>
      <c r="F60" s="52">
        <f t="shared" si="1"/>
        <v>0.5</v>
      </c>
      <c r="G60" s="52">
        <v>0</v>
      </c>
      <c r="H60" s="52">
        <v>0.5</v>
      </c>
      <c r="I60" s="52">
        <v>0.5</v>
      </c>
      <c r="J60" s="52">
        <v>0</v>
      </c>
      <c r="K60" s="52">
        <v>0</v>
      </c>
      <c r="L60" s="66"/>
    </row>
    <row r="61" s="30" customFormat="1" ht="28" customHeight="1" spans="1:12">
      <c r="A61" s="56"/>
      <c r="B61" s="64"/>
      <c r="C61" s="56"/>
      <c r="D61" s="50" t="s">
        <v>337</v>
      </c>
      <c r="E61" s="51" t="s">
        <v>338</v>
      </c>
      <c r="F61" s="52">
        <f t="shared" si="1"/>
        <v>0.09</v>
      </c>
      <c r="G61" s="52">
        <v>0</v>
      </c>
      <c r="H61" s="52">
        <v>0.09</v>
      </c>
      <c r="I61" s="52">
        <v>0</v>
      </c>
      <c r="J61" s="52">
        <v>0</v>
      </c>
      <c r="K61" s="52">
        <v>0</v>
      </c>
      <c r="L61" s="66"/>
    </row>
    <row r="62" s="30" customFormat="1" ht="28" customHeight="1" spans="1:12">
      <c r="A62" s="50">
        <v>25</v>
      </c>
      <c r="B62" s="51" t="s">
        <v>282</v>
      </c>
      <c r="C62" s="50">
        <v>2</v>
      </c>
      <c r="D62" s="50" t="s">
        <v>252</v>
      </c>
      <c r="E62" s="51" t="s">
        <v>341</v>
      </c>
      <c r="F62" s="52">
        <f t="shared" si="1"/>
        <v>0.75</v>
      </c>
      <c r="G62" s="52">
        <v>0</v>
      </c>
      <c r="H62" s="52">
        <v>0.6</v>
      </c>
      <c r="I62" s="52">
        <v>0.13</v>
      </c>
      <c r="J62" s="52">
        <v>0.15</v>
      </c>
      <c r="K62" s="52">
        <v>0</v>
      </c>
      <c r="L62" s="66"/>
    </row>
    <row r="63" s="30" customFormat="1" ht="28" customHeight="1" spans="1:12">
      <c r="A63" s="48">
        <v>26</v>
      </c>
      <c r="B63" s="49" t="s">
        <v>287</v>
      </c>
      <c r="C63" s="48">
        <v>2</v>
      </c>
      <c r="D63" s="50" t="s">
        <v>340</v>
      </c>
      <c r="E63" s="51" t="s">
        <v>172</v>
      </c>
      <c r="F63" s="52">
        <f t="shared" si="1"/>
        <v>0.02</v>
      </c>
      <c r="G63" s="52">
        <v>0</v>
      </c>
      <c r="H63" s="52">
        <v>0.02</v>
      </c>
      <c r="I63" s="52">
        <v>0.02</v>
      </c>
      <c r="J63" s="52">
        <v>0</v>
      </c>
      <c r="K63" s="52">
        <v>0</v>
      </c>
      <c r="L63" s="66"/>
    </row>
    <row r="64" s="30" customFormat="1" ht="28" customHeight="1" spans="1:12">
      <c r="A64" s="53"/>
      <c r="B64" s="54"/>
      <c r="C64" s="53"/>
      <c r="D64" s="50" t="s">
        <v>252</v>
      </c>
      <c r="E64" s="51" t="s">
        <v>341</v>
      </c>
      <c r="F64" s="52">
        <f t="shared" si="1"/>
        <v>0.09</v>
      </c>
      <c r="G64" s="52">
        <v>0</v>
      </c>
      <c r="H64" s="52">
        <v>0.06</v>
      </c>
      <c r="I64" s="52">
        <v>0</v>
      </c>
      <c r="J64" s="52">
        <v>0.03</v>
      </c>
      <c r="K64" s="52">
        <v>0</v>
      </c>
      <c r="L64" s="66"/>
    </row>
    <row r="65" s="31" customFormat="1" ht="28" customHeight="1" spans="1:12">
      <c r="A65" s="53"/>
      <c r="B65" s="54"/>
      <c r="C65" s="53"/>
      <c r="D65" s="50" t="s">
        <v>337</v>
      </c>
      <c r="E65" s="50" t="s">
        <v>338</v>
      </c>
      <c r="F65" s="52">
        <f t="shared" si="1"/>
        <v>0.33</v>
      </c>
      <c r="G65" s="52">
        <v>0</v>
      </c>
      <c r="H65" s="52">
        <v>0.33</v>
      </c>
      <c r="I65" s="52">
        <v>0</v>
      </c>
      <c r="J65" s="52">
        <v>0</v>
      </c>
      <c r="K65" s="52">
        <v>0</v>
      </c>
      <c r="L65" s="66"/>
    </row>
    <row r="66" s="31" customFormat="1" ht="28" customHeight="1" spans="1:12">
      <c r="A66" s="48">
        <v>27</v>
      </c>
      <c r="B66" s="49" t="s">
        <v>292</v>
      </c>
      <c r="C66" s="48">
        <v>2</v>
      </c>
      <c r="D66" s="50" t="s">
        <v>337</v>
      </c>
      <c r="E66" s="50" t="s">
        <v>339</v>
      </c>
      <c r="F66" s="52">
        <f t="shared" si="1"/>
        <v>0.25</v>
      </c>
      <c r="G66" s="52">
        <v>0</v>
      </c>
      <c r="H66" s="52">
        <v>0.25</v>
      </c>
      <c r="I66" s="52">
        <f>0.2+0.03</f>
        <v>0.23</v>
      </c>
      <c r="J66" s="52">
        <v>0</v>
      </c>
      <c r="K66" s="52">
        <v>0</v>
      </c>
      <c r="L66" s="66"/>
    </row>
    <row r="67" s="31" customFormat="1" ht="28" customHeight="1" spans="1:12">
      <c r="A67" s="53"/>
      <c r="B67" s="54"/>
      <c r="C67" s="53"/>
      <c r="D67" s="50" t="s">
        <v>340</v>
      </c>
      <c r="E67" s="50" t="s">
        <v>172</v>
      </c>
      <c r="F67" s="52">
        <f t="shared" si="1"/>
        <v>0.12</v>
      </c>
      <c r="G67" s="52">
        <v>0</v>
      </c>
      <c r="H67" s="52">
        <v>0.12</v>
      </c>
      <c r="I67" s="52">
        <f>0.15-0.03</f>
        <v>0.12</v>
      </c>
      <c r="J67" s="52">
        <v>0</v>
      </c>
      <c r="K67" s="52">
        <v>0</v>
      </c>
      <c r="L67" s="66"/>
    </row>
    <row r="68" s="31" customFormat="1" ht="28" customHeight="1" spans="1:12">
      <c r="A68" s="56"/>
      <c r="B68" s="55"/>
      <c r="C68" s="56"/>
      <c r="D68" s="50" t="s">
        <v>252</v>
      </c>
      <c r="E68" s="51" t="s">
        <v>341</v>
      </c>
      <c r="F68" s="52">
        <f t="shared" si="1"/>
        <v>0.06</v>
      </c>
      <c r="G68" s="52">
        <v>0</v>
      </c>
      <c r="H68" s="52">
        <v>0.06</v>
      </c>
      <c r="I68" s="52">
        <v>0.06</v>
      </c>
      <c r="J68" s="52">
        <v>0</v>
      </c>
      <c r="K68" s="52">
        <v>0</v>
      </c>
      <c r="L68" s="66"/>
    </row>
    <row r="69" s="30" customFormat="1" ht="28" customHeight="1" spans="1:12">
      <c r="A69" s="48">
        <v>29</v>
      </c>
      <c r="B69" s="49" t="s">
        <v>157</v>
      </c>
      <c r="C69" s="48">
        <v>2</v>
      </c>
      <c r="D69" s="50" t="s">
        <v>340</v>
      </c>
      <c r="E69" s="50" t="s">
        <v>172</v>
      </c>
      <c r="F69" s="52">
        <f t="shared" si="1"/>
        <v>0.634935</v>
      </c>
      <c r="G69" s="52">
        <v>0</v>
      </c>
      <c r="H69" s="52">
        <v>0.134935</v>
      </c>
      <c r="I69" s="52">
        <v>0.134935</v>
      </c>
      <c r="J69" s="52">
        <v>0.5</v>
      </c>
      <c r="K69" s="52">
        <v>0.5</v>
      </c>
      <c r="L69" s="66"/>
    </row>
    <row r="70" s="30" customFormat="1" ht="28" customHeight="1" spans="1:12">
      <c r="A70" s="53"/>
      <c r="B70" s="54"/>
      <c r="C70" s="53"/>
      <c r="D70" s="50" t="s">
        <v>252</v>
      </c>
      <c r="E70" s="50" t="s">
        <v>341</v>
      </c>
      <c r="F70" s="52">
        <f t="shared" si="1"/>
        <v>1.1</v>
      </c>
      <c r="G70" s="52">
        <v>0</v>
      </c>
      <c r="H70" s="52">
        <v>0.7</v>
      </c>
      <c r="I70" s="52">
        <v>0.7</v>
      </c>
      <c r="J70" s="52">
        <v>0.4</v>
      </c>
      <c r="K70" s="52">
        <v>0.4</v>
      </c>
      <c r="L70" s="66"/>
    </row>
    <row r="71" s="31" customFormat="1" ht="28" customHeight="1" spans="1:12">
      <c r="A71" s="56"/>
      <c r="B71" s="55"/>
      <c r="C71" s="56"/>
      <c r="D71" s="50" t="s">
        <v>337</v>
      </c>
      <c r="E71" s="51" t="s">
        <v>339</v>
      </c>
      <c r="F71" s="52">
        <f t="shared" ref="F71:F90" si="2">+H71+J71</f>
        <v>0.38</v>
      </c>
      <c r="G71" s="52">
        <v>0</v>
      </c>
      <c r="H71" s="52">
        <v>0.35</v>
      </c>
      <c r="I71" s="52">
        <v>0.35</v>
      </c>
      <c r="J71" s="52">
        <v>0.03</v>
      </c>
      <c r="K71" s="52">
        <v>0.03</v>
      </c>
      <c r="L71" s="66"/>
    </row>
    <row r="72" s="31" customFormat="1" ht="28" customHeight="1" spans="1:12">
      <c r="A72" s="53">
        <v>30</v>
      </c>
      <c r="B72" s="54" t="s">
        <v>307</v>
      </c>
      <c r="C72" s="48">
        <v>3</v>
      </c>
      <c r="D72" s="50" t="s">
        <v>252</v>
      </c>
      <c r="E72" s="51" t="s">
        <v>341</v>
      </c>
      <c r="F72" s="52">
        <f t="shared" si="2"/>
        <v>0.45</v>
      </c>
      <c r="G72" s="52">
        <v>0</v>
      </c>
      <c r="H72" s="52">
        <v>0.2</v>
      </c>
      <c r="I72" s="52">
        <v>0.2</v>
      </c>
      <c r="J72" s="52">
        <v>0.25</v>
      </c>
      <c r="K72" s="52">
        <v>0.25</v>
      </c>
      <c r="L72" s="66"/>
    </row>
    <row r="73" s="31" customFormat="1" ht="28" customHeight="1" spans="1:12">
      <c r="A73" s="56"/>
      <c r="B73" s="55"/>
      <c r="C73" s="56"/>
      <c r="D73" s="50" t="s">
        <v>340</v>
      </c>
      <c r="E73" s="50" t="s">
        <v>172</v>
      </c>
      <c r="F73" s="52">
        <f t="shared" si="2"/>
        <v>2.3</v>
      </c>
      <c r="G73" s="52">
        <v>0</v>
      </c>
      <c r="H73" s="52">
        <v>1.8</v>
      </c>
      <c r="I73" s="52">
        <v>1.8</v>
      </c>
      <c r="J73" s="52">
        <v>0.5</v>
      </c>
      <c r="K73" s="52">
        <v>0.5</v>
      </c>
      <c r="L73" s="66"/>
    </row>
    <row r="74" s="30" customFormat="1" ht="28" customHeight="1" spans="1:12">
      <c r="A74" s="48">
        <v>31</v>
      </c>
      <c r="B74" s="49" t="s">
        <v>312</v>
      </c>
      <c r="C74" s="48">
        <v>4</v>
      </c>
      <c r="D74" s="50" t="s">
        <v>252</v>
      </c>
      <c r="E74" s="51" t="s">
        <v>341</v>
      </c>
      <c r="F74" s="52">
        <f t="shared" si="2"/>
        <v>1.15</v>
      </c>
      <c r="G74" s="52">
        <v>0</v>
      </c>
      <c r="H74" s="52">
        <v>0.65</v>
      </c>
      <c r="I74" s="52">
        <v>0.65</v>
      </c>
      <c r="J74" s="52">
        <v>0.5</v>
      </c>
      <c r="K74" s="52">
        <v>0.5</v>
      </c>
      <c r="L74" s="66"/>
    </row>
    <row r="75" s="30" customFormat="1" ht="28" customHeight="1" spans="1:12">
      <c r="A75" s="56"/>
      <c r="B75" s="55"/>
      <c r="C75" s="56"/>
      <c r="D75" s="50" t="s">
        <v>340</v>
      </c>
      <c r="E75" s="51" t="s">
        <v>172</v>
      </c>
      <c r="F75" s="52">
        <f t="shared" si="2"/>
        <v>1.35</v>
      </c>
      <c r="G75" s="52">
        <v>0</v>
      </c>
      <c r="H75" s="52">
        <v>1.35</v>
      </c>
      <c r="I75" s="52">
        <v>1.35</v>
      </c>
      <c r="J75" s="52">
        <v>0</v>
      </c>
      <c r="K75" s="52">
        <v>0</v>
      </c>
      <c r="L75" s="66"/>
    </row>
    <row r="76" s="31" customFormat="1" ht="28" customHeight="1" spans="1:12">
      <c r="A76" s="50">
        <v>32</v>
      </c>
      <c r="B76" s="51" t="s">
        <v>351</v>
      </c>
      <c r="C76" s="50">
        <v>3</v>
      </c>
      <c r="D76" s="50" t="s">
        <v>340</v>
      </c>
      <c r="E76" s="51" t="s">
        <v>172</v>
      </c>
      <c r="F76" s="52">
        <f t="shared" si="2"/>
        <v>0.6</v>
      </c>
      <c r="G76" s="52">
        <v>0</v>
      </c>
      <c r="H76" s="52">
        <v>0.3</v>
      </c>
      <c r="I76" s="52">
        <v>0.3</v>
      </c>
      <c r="J76" s="52">
        <v>0.3</v>
      </c>
      <c r="K76" s="52">
        <v>0.3</v>
      </c>
      <c r="L76" s="66"/>
    </row>
    <row r="77" s="31" customFormat="1" ht="28" customHeight="1" spans="1:12">
      <c r="A77" s="48">
        <v>33</v>
      </c>
      <c r="B77" s="49" t="s">
        <v>352</v>
      </c>
      <c r="C77" s="48">
        <v>4</v>
      </c>
      <c r="D77" s="50" t="s">
        <v>340</v>
      </c>
      <c r="E77" s="51" t="s">
        <v>172</v>
      </c>
      <c r="F77" s="52">
        <f t="shared" si="2"/>
        <v>0.1</v>
      </c>
      <c r="G77" s="52">
        <v>0</v>
      </c>
      <c r="H77" s="52">
        <v>0.05</v>
      </c>
      <c r="I77" s="52">
        <v>0.05</v>
      </c>
      <c r="J77" s="52">
        <v>0.05</v>
      </c>
      <c r="K77" s="52">
        <v>0.05</v>
      </c>
      <c r="L77" s="66"/>
    </row>
    <row r="78" s="30" customFormat="1" ht="28" customHeight="1" spans="1:12">
      <c r="A78" s="48">
        <v>34</v>
      </c>
      <c r="B78" s="49" t="s">
        <v>141</v>
      </c>
      <c r="C78" s="48">
        <v>3</v>
      </c>
      <c r="D78" s="50" t="s">
        <v>340</v>
      </c>
      <c r="E78" s="50" t="s">
        <v>172</v>
      </c>
      <c r="F78" s="52">
        <f t="shared" si="2"/>
        <v>1.3206</v>
      </c>
      <c r="G78" s="52">
        <v>0</v>
      </c>
      <c r="H78" s="52">
        <v>0.8206</v>
      </c>
      <c r="I78" s="52">
        <v>0.8206</v>
      </c>
      <c r="J78" s="52">
        <v>0.5</v>
      </c>
      <c r="K78" s="52">
        <v>0.5</v>
      </c>
      <c r="L78" s="66"/>
    </row>
    <row r="79" s="30" customFormat="1" ht="28" customHeight="1" spans="1:12">
      <c r="A79" s="56"/>
      <c r="B79" s="55"/>
      <c r="C79" s="56"/>
      <c r="D79" s="50" t="s">
        <v>252</v>
      </c>
      <c r="E79" s="51" t="s">
        <v>341</v>
      </c>
      <c r="F79" s="52">
        <f t="shared" si="2"/>
        <v>1.5794</v>
      </c>
      <c r="G79" s="52">
        <v>0</v>
      </c>
      <c r="H79" s="52">
        <v>1.4794</v>
      </c>
      <c r="I79" s="52">
        <v>0.9794</v>
      </c>
      <c r="J79" s="52">
        <v>0.1</v>
      </c>
      <c r="K79" s="52">
        <v>0.1</v>
      </c>
      <c r="L79" s="66"/>
    </row>
    <row r="80" s="31" customFormat="1" ht="28" customHeight="1" spans="1:12">
      <c r="A80" s="56">
        <v>35</v>
      </c>
      <c r="B80" s="55" t="s">
        <v>353</v>
      </c>
      <c r="C80" s="56">
        <v>2</v>
      </c>
      <c r="D80" s="50" t="s">
        <v>337</v>
      </c>
      <c r="E80" s="51" t="s">
        <v>339</v>
      </c>
      <c r="F80" s="52">
        <f t="shared" si="2"/>
        <v>0.784</v>
      </c>
      <c r="G80" s="52">
        <v>0</v>
      </c>
      <c r="H80" s="52">
        <v>0.74</v>
      </c>
      <c r="I80" s="52">
        <v>0.1</v>
      </c>
      <c r="J80" s="52">
        <v>0.044</v>
      </c>
      <c r="K80" s="52">
        <v>0</v>
      </c>
      <c r="L80" s="66"/>
    </row>
    <row r="81" s="31" customFormat="1" ht="28" customHeight="1" spans="1:16382">
      <c r="A81" s="56">
        <v>36</v>
      </c>
      <c r="B81" s="55" t="s">
        <v>354</v>
      </c>
      <c r="C81" s="56">
        <v>2</v>
      </c>
      <c r="D81" s="50" t="s">
        <v>252</v>
      </c>
      <c r="E81" s="51" t="s">
        <v>341</v>
      </c>
      <c r="F81" s="52">
        <f t="shared" si="2"/>
        <v>0.5</v>
      </c>
      <c r="G81" s="52">
        <v>0</v>
      </c>
      <c r="H81" s="52">
        <v>0.5</v>
      </c>
      <c r="I81" s="52">
        <v>0.5</v>
      </c>
      <c r="J81" s="52">
        <v>0</v>
      </c>
      <c r="K81" s="52">
        <v>0</v>
      </c>
      <c r="XFB81" s="56"/>
    </row>
    <row r="82" s="31" customFormat="1" ht="28" customHeight="1" spans="1:16382">
      <c r="A82" s="53">
        <v>37</v>
      </c>
      <c r="B82" s="54" t="s">
        <v>298</v>
      </c>
      <c r="C82" s="53">
        <v>2</v>
      </c>
      <c r="D82" s="50" t="s">
        <v>337</v>
      </c>
      <c r="E82" s="51" t="s">
        <v>338</v>
      </c>
      <c r="F82" s="52">
        <f t="shared" si="2"/>
        <v>1.55</v>
      </c>
      <c r="G82" s="52">
        <v>0</v>
      </c>
      <c r="H82" s="52">
        <v>1.55</v>
      </c>
      <c r="I82" s="52">
        <v>0</v>
      </c>
      <c r="J82" s="52">
        <v>0</v>
      </c>
      <c r="K82" s="52">
        <v>0</v>
      </c>
      <c r="XFB82" s="56"/>
    </row>
    <row r="83" s="31" customFormat="1" ht="28" customHeight="1" spans="1:16382">
      <c r="A83" s="56"/>
      <c r="B83" s="55"/>
      <c r="C83" s="56"/>
      <c r="D83" s="50" t="s">
        <v>337</v>
      </c>
      <c r="E83" s="51" t="s">
        <v>339</v>
      </c>
      <c r="F83" s="52">
        <f t="shared" si="2"/>
        <v>3.5</v>
      </c>
      <c r="G83" s="52">
        <v>0</v>
      </c>
      <c r="H83" s="52">
        <v>3.5</v>
      </c>
      <c r="I83" s="52">
        <v>0</v>
      </c>
      <c r="J83" s="52">
        <v>0</v>
      </c>
      <c r="K83" s="52">
        <v>0</v>
      </c>
      <c r="XFB83" s="56"/>
    </row>
    <row r="84" s="31" customFormat="1" ht="28" customHeight="1" spans="1:16382">
      <c r="A84" s="56">
        <v>38</v>
      </c>
      <c r="B84" s="55" t="s">
        <v>355</v>
      </c>
      <c r="C84" s="56">
        <v>3</v>
      </c>
      <c r="D84" s="50" t="s">
        <v>337</v>
      </c>
      <c r="E84" s="51" t="s">
        <v>338</v>
      </c>
      <c r="F84" s="52">
        <f t="shared" si="2"/>
        <v>0.455</v>
      </c>
      <c r="G84" s="52">
        <v>0</v>
      </c>
      <c r="H84" s="52">
        <v>0.455</v>
      </c>
      <c r="I84" s="52">
        <v>0</v>
      </c>
      <c r="J84" s="52">
        <v>0</v>
      </c>
      <c r="K84" s="52">
        <v>0</v>
      </c>
      <c r="XFB84" s="56"/>
    </row>
    <row r="85" s="31" customFormat="1" ht="28" customHeight="1" spans="1:16382">
      <c r="A85" s="56">
        <v>39</v>
      </c>
      <c r="B85" s="55" t="s">
        <v>356</v>
      </c>
      <c r="C85" s="56">
        <v>4</v>
      </c>
      <c r="D85" s="50" t="s">
        <v>337</v>
      </c>
      <c r="E85" s="51" t="s">
        <v>338</v>
      </c>
      <c r="F85" s="52">
        <f t="shared" si="2"/>
        <v>0.05</v>
      </c>
      <c r="G85" s="52">
        <v>0</v>
      </c>
      <c r="H85" s="52">
        <v>0.05</v>
      </c>
      <c r="I85" s="52">
        <v>0</v>
      </c>
      <c r="J85" s="52">
        <v>0</v>
      </c>
      <c r="K85" s="52">
        <v>0</v>
      </c>
      <c r="XFB85" s="56"/>
    </row>
    <row r="86" s="31" customFormat="1" ht="28" customHeight="1" spans="1:16382">
      <c r="A86" s="56">
        <v>40</v>
      </c>
      <c r="B86" s="55" t="s">
        <v>357</v>
      </c>
      <c r="C86" s="56">
        <v>2</v>
      </c>
      <c r="D86" s="50" t="s">
        <v>337</v>
      </c>
      <c r="E86" s="51" t="s">
        <v>338</v>
      </c>
      <c r="F86" s="52">
        <f t="shared" si="2"/>
        <v>2.794857</v>
      </c>
      <c r="G86" s="52">
        <v>0</v>
      </c>
      <c r="H86" s="52">
        <v>2.794857</v>
      </c>
      <c r="I86" s="52">
        <v>0</v>
      </c>
      <c r="J86" s="52">
        <v>0</v>
      </c>
      <c r="K86" s="52">
        <v>0</v>
      </c>
      <c r="XFB86" s="56"/>
    </row>
    <row r="87" s="31" customFormat="1" ht="28" customHeight="1" spans="1:16382">
      <c r="A87" s="56">
        <v>41</v>
      </c>
      <c r="B87" s="55" t="s">
        <v>358</v>
      </c>
      <c r="C87" s="56">
        <v>2</v>
      </c>
      <c r="D87" s="50" t="s">
        <v>337</v>
      </c>
      <c r="E87" s="51" t="s">
        <v>338</v>
      </c>
      <c r="F87" s="52">
        <f t="shared" si="2"/>
        <v>0.075028</v>
      </c>
      <c r="G87" s="52">
        <v>0</v>
      </c>
      <c r="H87" s="52">
        <v>0.075028</v>
      </c>
      <c r="I87" s="52">
        <v>0</v>
      </c>
      <c r="J87" s="52">
        <v>0</v>
      </c>
      <c r="K87" s="52">
        <v>0</v>
      </c>
      <c r="XFB87" s="56"/>
    </row>
    <row r="88" s="31" customFormat="1" ht="28" customHeight="1" spans="1:16382">
      <c r="A88" s="56">
        <v>42</v>
      </c>
      <c r="B88" s="55" t="s">
        <v>359</v>
      </c>
      <c r="C88" s="56">
        <v>3</v>
      </c>
      <c r="D88" s="50" t="s">
        <v>337</v>
      </c>
      <c r="E88" s="51" t="s">
        <v>338</v>
      </c>
      <c r="F88" s="52">
        <f t="shared" si="2"/>
        <v>0.01</v>
      </c>
      <c r="G88" s="52">
        <v>0</v>
      </c>
      <c r="H88" s="52">
        <v>0.01</v>
      </c>
      <c r="I88" s="52">
        <v>0</v>
      </c>
      <c r="J88" s="52">
        <v>0</v>
      </c>
      <c r="K88" s="52">
        <v>0</v>
      </c>
      <c r="XFB88" s="56"/>
    </row>
    <row r="89" s="31" customFormat="1" ht="28" customHeight="1" spans="1:16382">
      <c r="A89" s="56">
        <v>43</v>
      </c>
      <c r="B89" s="55" t="s">
        <v>360</v>
      </c>
      <c r="C89" s="56">
        <v>2</v>
      </c>
      <c r="D89" s="50" t="s">
        <v>337</v>
      </c>
      <c r="E89" s="51" t="s">
        <v>339</v>
      </c>
      <c r="F89" s="52">
        <f t="shared" si="2"/>
        <v>2</v>
      </c>
      <c r="G89" s="52">
        <v>0</v>
      </c>
      <c r="H89" s="52">
        <v>2</v>
      </c>
      <c r="I89" s="52">
        <v>0</v>
      </c>
      <c r="J89" s="52">
        <v>0</v>
      </c>
      <c r="K89" s="52">
        <v>0</v>
      </c>
      <c r="XFB89" s="56"/>
    </row>
    <row r="90" s="31" customFormat="1" ht="28" customHeight="1" spans="1:12">
      <c r="A90" s="70" t="s">
        <v>361</v>
      </c>
      <c r="B90" s="71"/>
      <c r="C90" s="70"/>
      <c r="D90" s="70"/>
      <c r="E90" s="70"/>
      <c r="F90" s="72">
        <f t="shared" si="2"/>
        <v>204.1374926</v>
      </c>
      <c r="G90" s="73">
        <f>SUM(G6:G89)</f>
        <v>3.61962</v>
      </c>
      <c r="H90" s="73">
        <f>SUM(H6:H89)</f>
        <v>185.4749926</v>
      </c>
      <c r="I90" s="73">
        <f>SUM(I6:I89)</f>
        <v>125.180310193</v>
      </c>
      <c r="J90" s="73">
        <f>SUM(J6:J89)</f>
        <v>18.6625</v>
      </c>
      <c r="K90" s="73">
        <f>SUM(K6:K89)</f>
        <v>16.6185</v>
      </c>
      <c r="L90" s="66"/>
    </row>
    <row r="92" spans="2:9">
      <c r="B92" s="74"/>
      <c r="C92" s="36"/>
      <c r="G92" s="75"/>
      <c r="I92" s="76"/>
    </row>
    <row r="93" spans="7:9">
      <c r="G93" s="75"/>
      <c r="I93" s="76"/>
    </row>
    <row r="94" spans="7:9">
      <c r="G94" s="75"/>
      <c r="I94" s="76"/>
    </row>
    <row r="95" spans="7:9">
      <c r="G95" s="75"/>
      <c r="I95" s="75"/>
    </row>
    <row r="96" spans="8:8">
      <c r="H96" s="74"/>
    </row>
  </sheetData>
  <mergeCells count="88">
    <mergeCell ref="A1:B1"/>
    <mergeCell ref="A2:K2"/>
    <mergeCell ref="A3:K3"/>
    <mergeCell ref="H4:I4"/>
    <mergeCell ref="J4:K4"/>
    <mergeCell ref="A90:E90"/>
    <mergeCell ref="A4:A5"/>
    <mergeCell ref="A6:A9"/>
    <mergeCell ref="A10:A11"/>
    <mergeCell ref="A13:A15"/>
    <mergeCell ref="A16:A18"/>
    <mergeCell ref="A19:A21"/>
    <mergeCell ref="A22:A23"/>
    <mergeCell ref="A24:A26"/>
    <mergeCell ref="A27:A28"/>
    <mergeCell ref="A29:A31"/>
    <mergeCell ref="A33:A34"/>
    <mergeCell ref="A35:A36"/>
    <mergeCell ref="A37:A39"/>
    <mergeCell ref="A40:A41"/>
    <mergeCell ref="A42:A44"/>
    <mergeCell ref="A46:A48"/>
    <mergeCell ref="A49:A51"/>
    <mergeCell ref="A54:A57"/>
    <mergeCell ref="A59:A61"/>
    <mergeCell ref="A63:A65"/>
    <mergeCell ref="A66:A68"/>
    <mergeCell ref="A69:A71"/>
    <mergeCell ref="A72:A73"/>
    <mergeCell ref="A74:A75"/>
    <mergeCell ref="A78:A79"/>
    <mergeCell ref="A82:A83"/>
    <mergeCell ref="B4:B5"/>
    <mergeCell ref="B6:B9"/>
    <mergeCell ref="B10:B11"/>
    <mergeCell ref="B13:B15"/>
    <mergeCell ref="B16:B18"/>
    <mergeCell ref="B19:B21"/>
    <mergeCell ref="B22:B23"/>
    <mergeCell ref="B24:B26"/>
    <mergeCell ref="B27:B28"/>
    <mergeCell ref="B29:B31"/>
    <mergeCell ref="B33:B34"/>
    <mergeCell ref="B35:B36"/>
    <mergeCell ref="B37:B39"/>
    <mergeCell ref="B40:B41"/>
    <mergeCell ref="B42:B44"/>
    <mergeCell ref="B46:B48"/>
    <mergeCell ref="B49:B51"/>
    <mergeCell ref="B54:B57"/>
    <mergeCell ref="B59:B61"/>
    <mergeCell ref="B63:B65"/>
    <mergeCell ref="B66:B68"/>
    <mergeCell ref="B69:B71"/>
    <mergeCell ref="B72:B73"/>
    <mergeCell ref="B74:B75"/>
    <mergeCell ref="B78:B79"/>
    <mergeCell ref="B82:B83"/>
    <mergeCell ref="C4:C5"/>
    <mergeCell ref="C6:C9"/>
    <mergeCell ref="C10:C11"/>
    <mergeCell ref="C13:C15"/>
    <mergeCell ref="C16:C18"/>
    <mergeCell ref="C19:C21"/>
    <mergeCell ref="C22:C23"/>
    <mergeCell ref="C24:C26"/>
    <mergeCell ref="C27:C28"/>
    <mergeCell ref="C29:C31"/>
    <mergeCell ref="C33:C34"/>
    <mergeCell ref="C35:C36"/>
    <mergeCell ref="C37:C39"/>
    <mergeCell ref="C40:C41"/>
    <mergeCell ref="C42:C44"/>
    <mergeCell ref="C46:C48"/>
    <mergeCell ref="C49:C51"/>
    <mergeCell ref="C54:C57"/>
    <mergeCell ref="C59:C61"/>
    <mergeCell ref="C63:C65"/>
    <mergeCell ref="C66:C68"/>
    <mergeCell ref="C69:C71"/>
    <mergeCell ref="C72:C73"/>
    <mergeCell ref="C74:C75"/>
    <mergeCell ref="C78:C79"/>
    <mergeCell ref="C82:C83"/>
    <mergeCell ref="D4:D5"/>
    <mergeCell ref="E4:E5"/>
    <mergeCell ref="F4:F5"/>
    <mergeCell ref="G4:G5"/>
  </mergeCells>
  <dataValidations count="4">
    <dataValidation type="list" allowBlank="1" showInputMessage="1" showErrorMessage="1" sqref="C6 C7 C8 C9 C12 C13 C14 C15 C16 C17 C18 C22 C23 C28 C29 C30 C32 C33 C34 C35 C37 C38 C39 C40 C42 C43 C44 C45 C46 C49 C50 C51 C52 C53 C54 C55 C56 C58 C59 C60 C61 C62 C63 C64 C65 C66 C67 C68 C69 C70 C71 C74 C75 C76 C77 C80 C81 C82 C2:C5 C10:C11 C19:C21 C24:C27 C47:C48 C72:C73 C78:C79 C83:C86 C87:C89 C90:C91 C93:C1048576">
      <formula1>"1,2,3,4,5,6,7,8,9,10,11,12"</formula1>
    </dataValidation>
    <dataValidation type="list" allowBlank="1" showInputMessage="1" showErrorMessage="1" sqref="D6 D7 D8 D9 D10 D11 D12 D13 D14 D15 D16 D17 D18 D22 D23 D27 D28 D29 D30 D31 D32 D33 D34 D35 D36 D37 D38 D39 D40 D41 D42 D43 D44 D45 D49 D50 D51 D52 D53 D58 D59 D60 D61 D62 D63 D64 D65 D66 D67 D68 D69 D70 D71 D74 D75 D76 D77 D80 D81 D82 D85 D86 D87 D88 D89 D2:D3 D19:D21 D24:D26 D46:D48 D54:D55 D56:D57 D72:D73 D78:D79 D83:D84 D90:D1048576">
      <formula1>"投资类,偿债类,补充营运资金类,其他类"</formula1>
    </dataValidation>
    <dataValidation type="list" allowBlank="1" showInputMessage="1" showErrorMessage="1" sqref="E46:E48">
      <formula1>[2]Sheet7!#REF!</formula1>
    </dataValidation>
    <dataValidation type="list" allowBlank="1" showInputMessage="1" showErrorMessage="1" sqref="E54:E55 E56:E57">
      <formula1>[3]Sheet7!#REF!</formula1>
    </dataValidation>
  </dataValidations>
  <pageMargins left="0.751388888888889" right="0.751388888888889" top="0.590277777777778" bottom="0.66875" header="0.5" footer="0.5"/>
  <pageSetup paperSize="9" scale="6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workbookViewId="0">
      <pane xSplit="2" ySplit="5" topLeftCell="C6" activePane="bottomRight" state="frozen"/>
      <selection/>
      <selection pane="topRight"/>
      <selection pane="bottomLeft"/>
      <selection pane="bottomRight" activeCell="H14" sqref="H14"/>
    </sheetView>
  </sheetViews>
  <sheetFormatPr defaultColWidth="8.9" defaultRowHeight="15" outlineLevelRow="5"/>
  <cols>
    <col min="1" max="1" width="9.55833333333333" style="2" customWidth="1"/>
    <col min="2" max="2" width="35.8833333333333" style="1" customWidth="1"/>
    <col min="3" max="3" width="13.5833333333333" style="3" customWidth="1"/>
    <col min="4" max="4" width="11" style="4" customWidth="1"/>
    <col min="5" max="5" width="13.05" style="3" customWidth="1"/>
    <col min="6" max="6" width="11.4166666666667" style="4" customWidth="1"/>
    <col min="7" max="7" width="12.7166666666667" style="4" customWidth="1"/>
    <col min="8" max="8" width="12.5" style="4" customWidth="1"/>
    <col min="9" max="9" width="12.6333333333333" style="2"/>
    <col min="10" max="10" width="23.2583333333333" style="1" customWidth="1"/>
    <col min="11" max="11" width="11.5" style="1"/>
    <col min="12" max="16384" width="8.9" style="1"/>
  </cols>
  <sheetData>
    <row r="1" s="1" customFormat="1" ht="20.25" spans="1:11">
      <c r="A1" s="5" t="s">
        <v>362</v>
      </c>
      <c r="B1" s="5"/>
      <c r="C1" s="6"/>
      <c r="D1" s="7"/>
      <c r="E1" s="6"/>
      <c r="F1" s="7"/>
      <c r="G1" s="7"/>
      <c r="H1" s="7"/>
      <c r="I1" s="18"/>
      <c r="J1" s="19"/>
      <c r="K1" s="19"/>
    </row>
    <row r="2" s="1" customFormat="1" ht="34" customHeight="1" spans="1:11">
      <c r="A2" s="8" t="s">
        <v>363</v>
      </c>
      <c r="B2" s="8"/>
      <c r="C2" s="8"/>
      <c r="D2" s="8"/>
      <c r="E2" s="8"/>
      <c r="F2" s="8"/>
      <c r="G2" s="8"/>
      <c r="H2" s="8"/>
      <c r="I2" s="8"/>
      <c r="J2" s="8"/>
      <c r="K2" s="8"/>
    </row>
    <row r="3" s="1" customFormat="1" ht="25" customHeight="1" spans="1:11">
      <c r="A3" s="9" t="s">
        <v>364</v>
      </c>
      <c r="B3" s="10" t="s">
        <v>365</v>
      </c>
      <c r="C3" s="9"/>
      <c r="D3" s="9"/>
      <c r="E3" s="9"/>
      <c r="F3" s="9"/>
      <c r="G3" s="9"/>
      <c r="H3" s="9"/>
      <c r="I3" s="20" t="s">
        <v>366</v>
      </c>
      <c r="J3" s="19"/>
      <c r="K3" s="19"/>
    </row>
    <row r="4" s="1" customFormat="1" ht="13" customHeight="1" spans="1:11">
      <c r="A4" s="11" t="s">
        <v>367</v>
      </c>
      <c r="B4" s="11" t="s">
        <v>368</v>
      </c>
      <c r="C4" s="12" t="s">
        <v>369</v>
      </c>
      <c r="D4" s="12" t="s">
        <v>370</v>
      </c>
      <c r="E4" s="11" t="s">
        <v>371</v>
      </c>
      <c r="F4" s="11" t="s">
        <v>372</v>
      </c>
      <c r="G4" s="11" t="s">
        <v>373</v>
      </c>
      <c r="H4" s="11" t="s">
        <v>374</v>
      </c>
      <c r="I4" s="21" t="s">
        <v>375</v>
      </c>
      <c r="J4" s="22"/>
      <c r="K4" s="23"/>
    </row>
    <row r="5" s="1" customFormat="1" ht="37" customHeight="1" spans="1:11">
      <c r="A5" s="11"/>
      <c r="B5" s="11"/>
      <c r="C5" s="13"/>
      <c r="D5" s="13"/>
      <c r="E5" s="11"/>
      <c r="F5" s="11"/>
      <c r="G5" s="11"/>
      <c r="H5" s="11"/>
      <c r="I5" s="24" t="s">
        <v>376</v>
      </c>
      <c r="J5" s="24" t="s">
        <v>377</v>
      </c>
      <c r="K5" s="24" t="s">
        <v>378</v>
      </c>
    </row>
    <row r="6" s="1" customFormat="1" ht="48" customHeight="1" spans="1:11">
      <c r="A6" s="14"/>
      <c r="B6" s="14" t="s">
        <v>379</v>
      </c>
      <c r="C6" s="15">
        <v>161.678085193</v>
      </c>
      <c r="D6" s="16">
        <v>0.0292</v>
      </c>
      <c r="E6" s="15">
        <v>36.5</v>
      </c>
      <c r="F6" s="16">
        <v>0.0529</v>
      </c>
      <c r="G6" s="15">
        <f>C6-E6</f>
        <v>125.178085193</v>
      </c>
      <c r="H6" s="17">
        <v>0.0235</v>
      </c>
      <c r="I6" s="25">
        <v>89.6957344783999</v>
      </c>
      <c r="J6" s="15">
        <v>23.3923027146</v>
      </c>
      <c r="K6" s="15">
        <v>48.592273</v>
      </c>
    </row>
  </sheetData>
  <mergeCells count="11">
    <mergeCell ref="A1:B1"/>
    <mergeCell ref="A2:K2"/>
    <mergeCell ref="I4:K4"/>
    <mergeCell ref="A4:A5"/>
    <mergeCell ref="B4:B5"/>
    <mergeCell ref="C4:C5"/>
    <mergeCell ref="D4:D5"/>
    <mergeCell ref="E4:E5"/>
    <mergeCell ref="F4:F5"/>
    <mergeCell ref="G4:G5"/>
    <mergeCell ref="H4:H5"/>
  </mergeCells>
  <dataValidations count="1">
    <dataValidation type="list" allowBlank="1" showInputMessage="1" showErrorMessage="1" sqref="C2 C3">
      <formula1>"投资类,偿债类,补充营运资金类,其他类"</formula1>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国资委附件2-1-2023年融资情况及年末债务情况统计表</vt:lpstr>
      <vt:lpstr>国资委附件2-2- 2024年资金需求计划表</vt:lpstr>
      <vt:lpstr>国资委附件2-3- 2024年度融资计划情况表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飞天小魔女</cp:lastModifiedBy>
  <dcterms:created xsi:type="dcterms:W3CDTF">2024-03-05T06:32:00Z</dcterms:created>
  <dcterms:modified xsi:type="dcterms:W3CDTF">2024-03-11T00:53:01Z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F7D3AD61963247B1A08C5F78321CF30F_11</vt:lpwstr>
  </property>
  <property fmtid="{D5CDD505-2E9C-101B-9397-08002B2CF9AE}" pid="3" name="KSOProductBuildVer">
    <vt:lpwstr>2052-12.1.0.16399</vt:lpwstr>
  </property>
</Properties>
</file>